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71" activeTab="0"/>
  </bookViews>
  <sheets>
    <sheet name="表4_6_4固定资产—机器设备评估明细表" sheetId="1" r:id="rId1"/>
  </sheets>
  <externalReferences>
    <externalReference r:id="rId4"/>
  </externalReferences>
  <definedNames>
    <definedName name="ifsl">[1]!ifsl</definedName>
    <definedName name="percent">[1]!percent</definedName>
    <definedName name="_xlnm.Print_Area" localSheetId="0">'表4_6_4固定资产—机器设备评估明细表'!$A$1:$U$34</definedName>
    <definedName name="Print_Area_MI">#REF!</definedName>
    <definedName name="_xlnm.Print_Titles" localSheetId="0">'表4_6_4固定资产—机器设备评估明细表'!$1:$5</definedName>
    <definedName name="전">#REF!</definedName>
    <definedName name="주택사업본부">#REF!</definedName>
    <definedName name="철구사업본부">#REF!</definedName>
  </definedNames>
  <calcPr fullCalcOnLoad="1" refMode="R1C1"/>
</workbook>
</file>

<file path=xl/sharedStrings.xml><?xml version="1.0" encoding="utf-8"?>
<sst xmlns="http://schemas.openxmlformats.org/spreadsheetml/2006/main" count="150" uniqueCount="92">
  <si>
    <t>固定资产—机器设备清查资产明细表</t>
  </si>
  <si>
    <t>询价基准日：2019年8月20日</t>
  </si>
  <si>
    <t>被询价单位：山东国风橡塑有限公司</t>
  </si>
  <si>
    <t>序号</t>
  </si>
  <si>
    <t>设备编号</t>
  </si>
  <si>
    <t>设备名称</t>
  </si>
  <si>
    <t>规格型号</t>
  </si>
  <si>
    <t>生产厂家</t>
  </si>
  <si>
    <t>计量单位</t>
  </si>
  <si>
    <t>数量</t>
  </si>
  <si>
    <t>购置日期</t>
  </si>
  <si>
    <t>启用日期</t>
  </si>
  <si>
    <t>账面价值</t>
  </si>
  <si>
    <t>调整后账面值</t>
  </si>
  <si>
    <t>询价价值</t>
  </si>
  <si>
    <r>
      <t>备注</t>
    </r>
    <r>
      <rPr>
        <b/>
        <sz val="11"/>
        <rFont val="宋体"/>
        <family val="0"/>
      </rPr>
      <t xml:space="preserve">        </t>
    </r>
  </si>
  <si>
    <t>综合物价指数</t>
  </si>
  <si>
    <t>原值</t>
  </si>
  <si>
    <t>净值</t>
  </si>
  <si>
    <t>折旧年限</t>
  </si>
  <si>
    <t>已经折旧月数</t>
  </si>
  <si>
    <t>累计折旧</t>
  </si>
  <si>
    <t>成新率</t>
  </si>
  <si>
    <t>基准日</t>
  </si>
  <si>
    <t>已使用年限</t>
  </si>
  <si>
    <t>理论使用年限</t>
  </si>
  <si>
    <t>剩余年限</t>
  </si>
  <si>
    <t>年限法成新率</t>
  </si>
  <si>
    <t>观察法成新率</t>
  </si>
  <si>
    <t>综合成新率</t>
  </si>
  <si>
    <r>
      <t>功能性贬值</t>
    </r>
    <r>
      <rPr>
        <sz val="11"/>
        <rFont val="宋体"/>
        <family val="0"/>
      </rPr>
      <t>%/</t>
    </r>
    <r>
      <rPr>
        <sz val="11"/>
        <rFont val="宋体"/>
        <family val="0"/>
      </rPr>
      <t>年</t>
    </r>
  </si>
  <si>
    <t>经济型贬值</t>
  </si>
  <si>
    <t>税率</t>
  </si>
  <si>
    <t>机器设备安装调试费</t>
  </si>
  <si>
    <t>综合指数</t>
  </si>
  <si>
    <t>W0001</t>
  </si>
  <si>
    <t>白胎侧</t>
  </si>
  <si>
    <t>无锡益联机械有限公司</t>
  </si>
  <si>
    <t>台</t>
  </si>
  <si>
    <t>K0002</t>
  </si>
  <si>
    <t>喷涂机</t>
  </si>
  <si>
    <t>上海合威橡胶机械工程有限公司</t>
  </si>
  <si>
    <t>K0003</t>
  </si>
  <si>
    <t>UFDB1101</t>
  </si>
  <si>
    <t>国际计策一体机</t>
  </si>
  <si>
    <t>国际计量器株式会社</t>
  </si>
  <si>
    <t>UFDB1105</t>
  </si>
  <si>
    <t>UFDB1106</t>
  </si>
  <si>
    <t>UFDB1201</t>
  </si>
  <si>
    <t>UFDB1202</t>
  </si>
  <si>
    <t>UFDB1204</t>
  </si>
  <si>
    <t>UFDB1205</t>
  </si>
  <si>
    <t>H2101</t>
  </si>
  <si>
    <t>荣创2段成型机</t>
  </si>
  <si>
    <t>东营荣创机械科技有限公司</t>
  </si>
  <si>
    <t>H4101</t>
  </si>
  <si>
    <t>恒驰2段成型机</t>
  </si>
  <si>
    <t>北京恒驰智能科技有限公司</t>
  </si>
  <si>
    <t>C1001</t>
  </si>
  <si>
    <t>中昊斜裁（15-70°钢丝帘布裁断机）</t>
  </si>
  <si>
    <t>XCG-4000</t>
  </si>
  <si>
    <t>桂林中昊力创机电设备有限公司</t>
  </si>
  <si>
    <t>一期</t>
  </si>
  <si>
    <t>开炼机</t>
  </si>
  <si>
    <t>青岛志合橡塑机械有限公司</t>
  </si>
  <si>
    <t>二期</t>
  </si>
  <si>
    <t>4#</t>
  </si>
  <si>
    <t>自制胶冷机</t>
  </si>
  <si>
    <t>大王田门</t>
  </si>
  <si>
    <t>5#</t>
  </si>
  <si>
    <t>炭黑输送系统</t>
  </si>
  <si>
    <t>北京万向新元科技股份有限公司</t>
  </si>
  <si>
    <t>A1001</t>
  </si>
  <si>
    <t>母练上辅机系统</t>
  </si>
  <si>
    <t>A1002</t>
  </si>
  <si>
    <t>A1004</t>
  </si>
  <si>
    <t>A1003</t>
  </si>
  <si>
    <t>终练上辅机系统</t>
  </si>
  <si>
    <t>A1005</t>
  </si>
  <si>
    <t>1#</t>
  </si>
  <si>
    <t>S330百川双螺杆</t>
  </si>
  <si>
    <t>广州华工百川科技有限公司</t>
  </si>
  <si>
    <t>LG制冷机</t>
  </si>
  <si>
    <t>LTP-S41D1D1JE51</t>
  </si>
  <si>
    <t>乐金空调（山东）有限公司</t>
  </si>
  <si>
    <t>LTP-S44D4D4JG51</t>
  </si>
  <si>
    <t>溴化锂吸收式制冷机</t>
  </si>
  <si>
    <t>C-320SAT</t>
  </si>
  <si>
    <t>双良节能系统股份有限公司</t>
  </si>
  <si>
    <t>轮胎货架</t>
  </si>
  <si>
    <t>个</t>
  </si>
  <si>
    <t>合  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</si>
</sst>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0.000;[Red]0.000"/>
    <numFmt numFmtId="179" formatCode="mm/dd/yy_)"/>
    <numFmt numFmtId="180" formatCode="_(&quot;$&quot;* #,##0.0_);_(&quot;$&quot;* \(#,##0.0\);_(&quot;$&quot;* &quot;-&quot;??_);_(@_)"/>
    <numFmt numFmtId="181" formatCode="_(* #,##0.00_);_(* \(#,##0.00\);_(* &quot;-&quot;??_);_(@_)"/>
    <numFmt numFmtId="182" formatCode="0.00_ "/>
    <numFmt numFmtId="183" formatCode="0_);[Red]\(0\)"/>
    <numFmt numFmtId="184" formatCode="yyyy&quot;年&quot;m&quot;月&quot;;@"/>
    <numFmt numFmtId="185" formatCode="_ * #,##0_ ;_ * \-#,##0_ ;_ * &quot;-&quot;??_ ;_ @_ "/>
    <numFmt numFmtId="186" formatCode="0_ "/>
    <numFmt numFmtId="187" formatCode="#,##0.00_ "/>
    <numFmt numFmtId="188" formatCode="#,##0_ ;[Red]\-#,##0\ "/>
    <numFmt numFmtId="189" formatCode="#,##0.00_ ;[Red]\-#,##0.00\ "/>
    <numFmt numFmtId="190" formatCode="_ * #,##0.00_ ;_ * \-#,##0.00_ ;_ * &quot;-&quot;_ ;_ @_ "/>
    <numFmt numFmtId="191" formatCode="0.0000_ "/>
  </numFmts>
  <fonts count="57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1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3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2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41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177" fontId="0" fillId="0" borderId="0" applyFont="0" applyFill="0" applyBorder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179" fontId="0" fillId="0" borderId="0" applyFont="0" applyFill="0" applyBorder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8" fillId="0" borderId="0">
      <alignment vertical="top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7" fillId="0" borderId="9" applyNumberFormat="0" applyAlignment="0" applyProtection="0"/>
    <xf numFmtId="0" fontId="27" fillId="0" borderId="10">
      <alignment horizontal="left" vertical="center"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29" fillId="0" borderId="0">
      <alignment/>
      <protection/>
    </xf>
    <xf numFmtId="0" fontId="24" fillId="0" borderId="0">
      <alignment/>
      <protection/>
    </xf>
    <xf numFmtId="180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84">
    <xf numFmtId="0" fontId="0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 wrapText="1"/>
      <protection/>
    </xf>
    <xf numFmtId="0" fontId="54" fillId="0" borderId="0" xfId="0" applyFont="1" applyFill="1" applyAlignment="1">
      <alignment vertical="center"/>
    </xf>
    <xf numFmtId="182" fontId="54" fillId="0" borderId="0" xfId="0" applyNumberFormat="1" applyFont="1" applyFill="1" applyAlignment="1">
      <alignment vertical="center"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57" fontId="52" fillId="0" borderId="11" xfId="0" applyNumberFormat="1" applyFont="1" applyFill="1" applyBorder="1" applyAlignment="1" applyProtection="1">
      <alignment horizontal="center" vertical="center"/>
      <protection/>
    </xf>
    <xf numFmtId="57" fontId="52" fillId="0" borderId="11" xfId="0" applyNumberFormat="1" applyFont="1" applyFill="1" applyBorder="1" applyAlignment="1" applyProtection="1">
      <alignment horizontal="center" vertical="center" wrapText="1"/>
      <protection/>
    </xf>
    <xf numFmtId="57" fontId="52" fillId="0" borderId="11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 applyProtection="1">
      <alignment horizontal="left" vertical="center"/>
      <protection/>
    </xf>
    <xf numFmtId="0" fontId="52" fillId="0" borderId="10" xfId="0" applyFont="1" applyFill="1" applyBorder="1" applyAlignment="1" applyProtection="1">
      <alignment horizontal="left" vertical="center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183" fontId="55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 shrinkToFi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49" fontId="5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184" fontId="52" fillId="0" borderId="11" xfId="23" applyNumberFormat="1" applyFont="1" applyFill="1" applyBorder="1" applyAlignment="1">
      <alignment horizontal="center" vertical="center" wrapText="1" shrinkToFit="1"/>
    </xf>
    <xf numFmtId="184" fontId="52" fillId="0" borderId="11" xfId="0" applyNumberFormat="1" applyFont="1" applyFill="1" applyBorder="1" applyAlignment="1">
      <alignment vertical="center" shrinkToFit="1"/>
    </xf>
    <xf numFmtId="0" fontId="52" fillId="0" borderId="11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49" fontId="52" fillId="0" borderId="11" xfId="0" applyNumberFormat="1" applyFont="1" applyFill="1" applyBorder="1" applyAlignment="1" applyProtection="1">
      <alignment vertical="center" wrapText="1" shrinkToFit="1"/>
      <protection/>
    </xf>
    <xf numFmtId="49" fontId="52" fillId="0" borderId="11" xfId="0" applyNumberFormat="1" applyFont="1" applyFill="1" applyBorder="1" applyAlignment="1" applyProtection="1">
      <alignment horizontal="center" vertical="center" shrinkToFit="1"/>
      <protection/>
    </xf>
    <xf numFmtId="185" fontId="52" fillId="0" borderId="11" xfId="23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186" fontId="52" fillId="0" borderId="11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 wrapText="1"/>
      <protection/>
    </xf>
    <xf numFmtId="182" fontId="51" fillId="0" borderId="11" xfId="0" applyNumberFormat="1" applyFont="1" applyFill="1" applyBorder="1" applyAlignment="1">
      <alignment horizontal="center" vertical="center"/>
    </xf>
    <xf numFmtId="182" fontId="52" fillId="0" borderId="11" xfId="0" applyNumberFormat="1" applyFont="1" applyFill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 wrapText="1"/>
    </xf>
    <xf numFmtId="182" fontId="55" fillId="0" borderId="11" xfId="0" applyNumberFormat="1" applyFont="1" applyFill="1" applyBorder="1" applyAlignment="1">
      <alignment horizontal="center" vertical="center" wrapText="1"/>
    </xf>
    <xf numFmtId="187" fontId="55" fillId="0" borderId="11" xfId="0" applyNumberFormat="1" applyFont="1" applyFill="1" applyBorder="1" applyAlignment="1">
      <alignment horizontal="center" vertical="center" wrapText="1"/>
    </xf>
    <xf numFmtId="184" fontId="52" fillId="0" borderId="11" xfId="23" applyNumberFormat="1" applyFont="1" applyFill="1" applyBorder="1" applyAlignment="1">
      <alignment horizontal="right" vertical="center" wrapText="1" shrinkToFit="1"/>
    </xf>
    <xf numFmtId="185" fontId="52" fillId="0" borderId="11" xfId="23" applyNumberFormat="1" applyFont="1" applyFill="1" applyBorder="1" applyAlignment="1">
      <alignment horizontal="center" vertical="center" wrapText="1" shrinkToFit="1"/>
    </xf>
    <xf numFmtId="188" fontId="52" fillId="0" borderId="11" xfId="23" applyNumberFormat="1" applyFont="1" applyFill="1" applyBorder="1" applyAlignment="1">
      <alignment horizontal="right" vertical="center" wrapText="1" shrinkToFit="1"/>
    </xf>
    <xf numFmtId="188" fontId="52" fillId="0" borderId="11" xfId="0" applyNumberFormat="1" applyFont="1" applyFill="1" applyBorder="1" applyAlignment="1">
      <alignment horizontal="right" vertical="center" wrapText="1" shrinkToFit="1"/>
    </xf>
    <xf numFmtId="189" fontId="52" fillId="0" borderId="11" xfId="23" applyNumberFormat="1" applyFont="1" applyFill="1" applyBorder="1" applyAlignment="1">
      <alignment vertical="center" wrapText="1" shrinkToFit="1"/>
    </xf>
    <xf numFmtId="190" fontId="52" fillId="0" borderId="11" xfId="20" applyNumberFormat="1" applyFont="1" applyFill="1" applyBorder="1" applyAlignment="1" applyProtection="1">
      <alignment vertical="center" wrapText="1"/>
      <protection locked="0"/>
    </xf>
    <xf numFmtId="184" fontId="52" fillId="0" borderId="11" xfId="23" applyNumberFormat="1" applyFont="1" applyFill="1" applyBorder="1" applyAlignment="1">
      <alignment horizontal="right" vertical="center" wrapText="1" shrinkToFit="1"/>
    </xf>
    <xf numFmtId="0" fontId="52" fillId="0" borderId="11" xfId="0" applyFont="1" applyFill="1" applyBorder="1" applyAlignment="1">
      <alignment vertical="center" wrapText="1"/>
    </xf>
    <xf numFmtId="189" fontId="52" fillId="0" borderId="11" xfId="23" applyNumberFormat="1" applyFont="1" applyFill="1" applyBorder="1" applyAlignment="1">
      <alignment vertical="center" shrinkToFit="1"/>
    </xf>
    <xf numFmtId="0" fontId="52" fillId="0" borderId="11" xfId="0" applyFont="1" applyFill="1" applyBorder="1" applyAlignment="1">
      <alignment vertical="center"/>
    </xf>
    <xf numFmtId="185" fontId="52" fillId="0" borderId="11" xfId="23" applyNumberFormat="1" applyFont="1" applyFill="1" applyBorder="1" applyAlignment="1">
      <alignment horizontal="center" vertical="center" wrapText="1" shrinkToFit="1"/>
    </xf>
    <xf numFmtId="188" fontId="52" fillId="0" borderId="11" xfId="23" applyNumberFormat="1" applyFont="1" applyFill="1" applyBorder="1" applyAlignment="1">
      <alignment horizontal="right" vertical="center" wrapText="1" shrinkToFit="1"/>
    </xf>
    <xf numFmtId="0" fontId="52" fillId="0" borderId="11" xfId="0" applyFont="1" applyFill="1" applyBorder="1" applyAlignment="1">
      <alignment horizontal="right" vertical="center"/>
    </xf>
    <xf numFmtId="182" fontId="52" fillId="0" borderId="11" xfId="0" applyNumberFormat="1" applyFont="1" applyFill="1" applyBorder="1" applyAlignment="1">
      <alignment vertical="center"/>
    </xf>
    <xf numFmtId="185" fontId="52" fillId="0" borderId="11" xfId="23" applyNumberFormat="1" applyFont="1" applyFill="1" applyBorder="1" applyAlignment="1">
      <alignment vertical="center"/>
    </xf>
    <xf numFmtId="0" fontId="52" fillId="0" borderId="0" xfId="0" applyFont="1" applyFill="1" applyAlignment="1">
      <alignment horizontal="right" vertical="center"/>
    </xf>
    <xf numFmtId="182" fontId="52" fillId="0" borderId="0" xfId="0" applyNumberFormat="1" applyFont="1" applyFill="1" applyAlignment="1">
      <alignment vertical="center"/>
    </xf>
    <xf numFmtId="0" fontId="52" fillId="0" borderId="14" xfId="0" applyFont="1" applyFill="1" applyBorder="1" applyAlignment="1" applyProtection="1">
      <alignment horizontal="left" vertical="center"/>
      <protection/>
    </xf>
    <xf numFmtId="10" fontId="55" fillId="0" borderId="11" xfId="0" applyNumberFormat="1" applyFont="1" applyFill="1" applyBorder="1" applyAlignment="1">
      <alignment horizontal="center" vertical="center" wrapText="1"/>
    </xf>
    <xf numFmtId="9" fontId="52" fillId="0" borderId="13" xfId="0" applyNumberFormat="1" applyFont="1" applyFill="1" applyBorder="1" applyAlignment="1">
      <alignment vertical="center" wrapText="1"/>
    </xf>
    <xf numFmtId="49" fontId="52" fillId="0" borderId="11" xfId="0" applyNumberFormat="1" applyFont="1" applyFill="1" applyBorder="1" applyAlignment="1">
      <alignment vertical="center" shrinkToFit="1"/>
    </xf>
    <xf numFmtId="14" fontId="5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85" fontId="56" fillId="0" borderId="11" xfId="23" applyNumberFormat="1" applyFont="1" applyFill="1" applyBorder="1" applyAlignment="1">
      <alignment vertical="center"/>
    </xf>
    <xf numFmtId="14" fontId="52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10" fontId="52" fillId="0" borderId="0" xfId="0" applyNumberFormat="1" applyFont="1" applyFill="1" applyBorder="1" applyAlignment="1">
      <alignment vertical="center" wrapText="1"/>
    </xf>
    <xf numFmtId="9" fontId="52" fillId="0" borderId="11" xfId="101" applyNumberFormat="1" applyFont="1" applyFill="1" applyBorder="1" applyAlignment="1">
      <alignment horizontal="center" vertical="center"/>
      <protection/>
    </xf>
    <xf numFmtId="191" fontId="52" fillId="0" borderId="11" xfId="101" applyNumberFormat="1" applyFont="1" applyFill="1" applyBorder="1" applyAlignment="1">
      <alignment horizontal="center" vertical="center"/>
      <protection/>
    </xf>
    <xf numFmtId="10" fontId="52" fillId="0" borderId="11" xfId="101" applyNumberFormat="1" applyFont="1" applyFill="1" applyBorder="1" applyAlignment="1">
      <alignment vertical="center"/>
      <protection/>
    </xf>
    <xf numFmtId="9" fontId="52" fillId="0" borderId="11" xfId="101" applyNumberFormat="1" applyFont="1" applyFill="1" applyBorder="1" applyAlignment="1">
      <alignment horizontal="center" vertical="center"/>
      <protection/>
    </xf>
    <xf numFmtId="191" fontId="52" fillId="0" borderId="11" xfId="101" applyNumberFormat="1" applyFont="1" applyFill="1" applyBorder="1" applyAlignment="1">
      <alignment horizontal="center" vertical="center"/>
      <protection/>
    </xf>
    <xf numFmtId="10" fontId="52" fillId="0" borderId="11" xfId="101" applyNumberFormat="1" applyFont="1" applyFill="1" applyBorder="1" applyAlignment="1">
      <alignment vertical="center"/>
      <protection/>
    </xf>
    <xf numFmtId="10" fontId="52" fillId="0" borderId="0" xfId="0" applyNumberFormat="1" applyFont="1" applyFill="1" applyAlignment="1">
      <alignment vertical="center" wrapText="1"/>
    </xf>
    <xf numFmtId="9" fontId="52" fillId="0" borderId="0" xfId="101" applyNumberFormat="1" applyFont="1" applyFill="1" applyAlignment="1">
      <alignment horizontal="center" vertical="center"/>
      <protection/>
    </xf>
    <xf numFmtId="191" fontId="52" fillId="0" borderId="0" xfId="101" applyNumberFormat="1" applyFont="1" applyFill="1" applyAlignment="1">
      <alignment horizontal="center" vertical="center"/>
      <protection/>
    </xf>
    <xf numFmtId="10" fontId="52" fillId="0" borderId="0" xfId="101" applyNumberFormat="1" applyFont="1" applyFill="1" applyAlignment="1">
      <alignment vertical="center"/>
      <protection/>
    </xf>
    <xf numFmtId="0" fontId="53" fillId="0" borderId="11" xfId="0" applyFont="1" applyFill="1" applyBorder="1" applyAlignment="1" applyProtection="1">
      <alignment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资产评估表格格式4.0" xfId="27"/>
    <cellStyle name="Followed Hyperlink" xfId="28"/>
    <cellStyle name="注释" xfId="29"/>
    <cellStyle name="60% - 强调文字颜色 2" xfId="30"/>
    <cellStyle name="常规_房屋 (2)_仪建" xfId="31"/>
    <cellStyle name="标题 4" xfId="32"/>
    <cellStyle name="警告文本" xfId="33"/>
    <cellStyle name="一般_在建工程汇总表" xfId="34"/>
    <cellStyle name="_ET_STYLE_NoName_00_" xfId="35"/>
    <cellStyle name="标题" xfId="36"/>
    <cellStyle name="解释性文本" xfId="37"/>
    <cellStyle name="标题 1" xfId="38"/>
    <cellStyle name="标题 2" xfId="39"/>
    <cellStyle name="千位[0]_ 预 付 帐 款" xfId="40"/>
    <cellStyle name="60% - 强调文字颜色 1" xfId="41"/>
    <cellStyle name="标题 3" xfId="42"/>
    <cellStyle name="60% - 强调文字颜色 4" xfId="43"/>
    <cellStyle name="输出" xfId="44"/>
    <cellStyle name="霓付 [0]_97MBO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烹拳_97MBO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Header1" xfId="72"/>
    <cellStyle name="Header2" xfId="73"/>
    <cellStyle name="Normal - Style1" xfId="74"/>
    <cellStyle name="常规_91#房屋建筑物勘察记录评估表-改制-化工研究所_资产评估申报表--中天(国有企业)" xfId="75"/>
    <cellStyle name="常规_91#房屋建筑物勘察记录评估表-改制-化工招待所_资产评估申报表--中天(国有企业)" xfId="76"/>
    <cellStyle name="常规_建筑(M) " xfId="77"/>
    <cellStyle name="一般_预收帐款" xfId="78"/>
    <cellStyle name="普通_ 白土" xfId="79"/>
    <cellStyle name="常规_资产评估申报-中天2" xfId="80"/>
    <cellStyle name="烹拳 [0]_97MBO" xfId="81"/>
    <cellStyle name="千分位[0]_ 白土" xfId="82"/>
    <cellStyle name="千分位_ 白土" xfId="83"/>
    <cellStyle name="千位_ 预 付 帐 款" xfId="84"/>
    <cellStyle name="千位分隔_资产评估申报-中天2" xfId="85"/>
    <cellStyle name="钎霖_laroux" xfId="86"/>
    <cellStyle name="一般_2008年銀行存款" xfId="87"/>
    <cellStyle name="一般_车辆" xfId="88"/>
    <cellStyle name="一般_电子设备" xfId="89"/>
    <cellStyle name="一般_房屋建筑物" xfId="90"/>
    <cellStyle name="一般_构筑物" xfId="91"/>
    <cellStyle name="一般_机器设备" xfId="92"/>
    <cellStyle name="一般_其他应付款" xfId="93"/>
    <cellStyle name="콤마 [0]_BOILER-CO1" xfId="94"/>
    <cellStyle name="콤마_BOILER-CO1" xfId="95"/>
    <cellStyle name="통화 [0]_BOILER-CO1" xfId="96"/>
    <cellStyle name="통화_BOILER-CO1" xfId="97"/>
    <cellStyle name="표준_0N-HANDLING " xfId="98"/>
    <cellStyle name="常规_设备修改稿" xfId="99"/>
    <cellStyle name="千位分隔_机器设备清查表1_17" xfId="100"/>
    <cellStyle name="常规 2" xfId="101"/>
    <cellStyle name="常规_Book3" xfId="102"/>
    <cellStyle name="常规 10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g2\c\&#20210;\PG98\PG001.PG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负债表"/>
      <sheetName val="利润表"/>
      <sheetName val="应收账款"/>
      <sheetName val="应付账款"/>
      <sheetName val="其他应收款"/>
      <sheetName val="其他应付款"/>
      <sheetName val="02年3月负债表"/>
      <sheetName val="企业负债表"/>
      <sheetName val="期初期末损益表"/>
      <sheetName val="02年3月损益表"/>
      <sheetName val="02.3调整表"/>
      <sheetName val="调整表"/>
      <sheetName val="现金流量表"/>
      <sheetName val="固定资产(M) "/>
      <sheetName val="前期费用"/>
      <sheetName val="辅材系数测定"/>
      <sheetName val="概算"/>
      <sheetName val="91房屋评估明细表"/>
      <sheetName val="计算底稿"/>
      <sheetName val="构筑物"/>
      <sheetName val="Sheet1 (2)"/>
      <sheetName val="土地评估底稿1"/>
      <sheetName val="土地评估底稿1 (2)"/>
      <sheetName val="Sheet2"/>
      <sheetName val="管道沟槽"/>
      <sheetName val="盘盈"/>
      <sheetName val="盘亏"/>
      <sheetName val="机器(M) "/>
      <sheetName val="车辆"/>
      <sheetName val="电子设备"/>
      <sheetName val="工程物资"/>
      <sheetName val="在建-土建"/>
      <sheetName val="在建-设备"/>
      <sheetName val="固清理(M) "/>
      <sheetName val="待处理固(M) "/>
      <sheetName val="土地(M)"/>
      <sheetName val="PG001"/>
      <sheetName val="km"/>
      <sheetName val="XL4Poppy"/>
      <sheetName val="SW-TEO"/>
      <sheetName val="申报表封面"/>
      <sheetName val="工时统计"/>
      <sheetName val="#REF"/>
      <sheetName val="YS02-02"/>
      <sheetName val="清单12.31"/>
      <sheetName val="物资采购含税转出"/>
      <sheetName val="2002.1-6管理费用"/>
      <sheetName val="#REF!"/>
      <sheetName val="表21 净利润调节表"/>
      <sheetName val="余额分析"/>
      <sheetName val="利润及利润分配表"/>
      <sheetName val="资产负债表"/>
      <sheetName val="Main"/>
      <sheetName val="PG001.PGB"/>
      <sheetName val="Sheet1"/>
      <sheetName val="POWER ASSUMPTIONS"/>
    </sheetNames>
    <definedNames>
      <definedName name="ifsl" refersTo="#REF!"/>
      <definedName name="percen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94"/>
  <sheetViews>
    <sheetView showGridLines="0" showZeros="0" tabSelected="1" workbookViewId="0" topLeftCell="A1">
      <selection activeCell="AQ24" sqref="AQ24"/>
    </sheetView>
  </sheetViews>
  <sheetFormatPr defaultColWidth="9.00390625" defaultRowHeight="27" customHeight="1"/>
  <cols>
    <col min="1" max="1" width="4.125" style="5" customWidth="1"/>
    <col min="2" max="2" width="8.625" style="6" customWidth="1"/>
    <col min="3" max="3" width="16.25390625" style="7" customWidth="1"/>
    <col min="4" max="4" width="13.75390625" style="7" customWidth="1"/>
    <col min="5" max="5" width="26.25390625" style="7" customWidth="1"/>
    <col min="6" max="6" width="6.125" style="6" customWidth="1"/>
    <col min="7" max="7" width="8.375" style="6" customWidth="1"/>
    <col min="8" max="8" width="12.375" style="8" hidden="1" customWidth="1"/>
    <col min="9" max="9" width="9.875" style="8" customWidth="1"/>
    <col min="10" max="10" width="11.25390625" style="9" hidden="1" customWidth="1"/>
    <col min="11" max="12" width="12.125" style="8" hidden="1" customWidth="1"/>
    <col min="13" max="13" width="7.625" style="8" hidden="1" customWidth="1"/>
    <col min="14" max="14" width="11.125" style="8" hidden="1" customWidth="1"/>
    <col min="15" max="15" width="7.625" style="8" hidden="1" customWidth="1"/>
    <col min="16" max="16" width="16.00390625" style="8" hidden="1" customWidth="1"/>
    <col min="17" max="17" width="13.75390625" style="8" hidden="1" customWidth="1"/>
    <col min="18" max="18" width="13.25390625" style="8" customWidth="1"/>
    <col min="19" max="19" width="6.125" style="8" hidden="1" customWidth="1"/>
    <col min="20" max="20" width="12.875" style="8" customWidth="1"/>
    <col min="21" max="21" width="4.625" style="8" customWidth="1"/>
    <col min="22" max="22" width="9.25390625" style="8" hidden="1" customWidth="1"/>
    <col min="23" max="24" width="5.50390625" style="8" hidden="1" customWidth="1"/>
    <col min="25" max="26" width="7.125" style="8" hidden="1" customWidth="1"/>
    <col min="27" max="27" width="5.50390625" style="8" hidden="1" customWidth="1"/>
    <col min="28" max="31" width="8.75390625" style="8" hidden="1" customWidth="1"/>
    <col min="32" max="32" width="6.625" style="8" hidden="1" customWidth="1"/>
    <col min="33" max="33" width="8.75390625" style="8" hidden="1" customWidth="1"/>
    <col min="34" max="38" width="9.00390625" style="8" hidden="1" customWidth="1"/>
    <col min="39" max="39" width="4.375" style="8" hidden="1" customWidth="1"/>
    <col min="40" max="40" width="9.00390625" style="8" hidden="1" customWidth="1"/>
    <col min="41" max="16384" width="9.00390625" style="8" customWidth="1"/>
  </cols>
  <sheetData>
    <row r="1" spans="1:21" s="1" customFormat="1" ht="27" customHeight="1">
      <c r="A1" s="10" t="s">
        <v>0</v>
      </c>
      <c r="B1" s="10"/>
      <c r="C1" s="11"/>
      <c r="D1" s="11"/>
      <c r="E1" s="11"/>
      <c r="F1" s="10"/>
      <c r="G1" s="10"/>
      <c r="H1" s="12"/>
      <c r="I1" s="12"/>
      <c r="J1" s="4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2" customFormat="1" ht="27" customHeight="1">
      <c r="A2" s="13" t="s">
        <v>1</v>
      </c>
      <c r="B2" s="13"/>
      <c r="C2" s="14"/>
      <c r="D2" s="14"/>
      <c r="E2" s="14"/>
      <c r="F2" s="13"/>
      <c r="G2" s="13"/>
      <c r="H2" s="15"/>
      <c r="I2" s="15"/>
      <c r="J2" s="4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2" customFormat="1" ht="27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63"/>
    </row>
    <row r="4" spans="1:29" s="3" customFormat="1" ht="27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20" t="s">
        <v>10</v>
      </c>
      <c r="I4" s="43" t="s">
        <v>11</v>
      </c>
      <c r="J4" s="44"/>
      <c r="K4" s="45" t="s">
        <v>12</v>
      </c>
      <c r="L4" s="45"/>
      <c r="M4" s="45"/>
      <c r="N4" s="45"/>
      <c r="O4" s="45"/>
      <c r="P4" s="45" t="s">
        <v>13</v>
      </c>
      <c r="Q4" s="45"/>
      <c r="R4" s="45" t="s">
        <v>14</v>
      </c>
      <c r="S4" s="45"/>
      <c r="T4" s="45"/>
      <c r="U4" s="20" t="s">
        <v>15</v>
      </c>
      <c r="AC4" s="71" t="s">
        <v>16</v>
      </c>
    </row>
    <row r="5" spans="1:34" s="3" customFormat="1" ht="27" customHeight="1">
      <c r="A5" s="18"/>
      <c r="B5" s="18"/>
      <c r="C5" s="18"/>
      <c r="D5" s="18"/>
      <c r="E5" s="18"/>
      <c r="F5" s="18"/>
      <c r="G5" s="19"/>
      <c r="H5" s="20"/>
      <c r="I5" s="43"/>
      <c r="J5" s="44"/>
      <c r="K5" s="45" t="s">
        <v>17</v>
      </c>
      <c r="L5" s="45" t="s">
        <v>18</v>
      </c>
      <c r="M5" s="45" t="s">
        <v>19</v>
      </c>
      <c r="N5" s="45" t="s">
        <v>20</v>
      </c>
      <c r="O5" s="45" t="s">
        <v>21</v>
      </c>
      <c r="P5" s="45" t="s">
        <v>17</v>
      </c>
      <c r="Q5" s="45" t="s">
        <v>18</v>
      </c>
      <c r="R5" s="45" t="s">
        <v>17</v>
      </c>
      <c r="S5" s="64" t="s">
        <v>22</v>
      </c>
      <c r="T5" s="45" t="s">
        <v>18</v>
      </c>
      <c r="U5" s="20"/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71"/>
      <c r="AD5" s="3" t="s">
        <v>30</v>
      </c>
      <c r="AE5" s="3" t="s">
        <v>31</v>
      </c>
      <c r="AF5" s="3" t="s">
        <v>32</v>
      </c>
      <c r="AG5" s="83" t="s">
        <v>33</v>
      </c>
      <c r="AH5" s="3" t="s">
        <v>34</v>
      </c>
    </row>
    <row r="6" spans="1:39" s="4" customFormat="1" ht="27" customHeight="1">
      <c r="A6" s="21">
        <v>1</v>
      </c>
      <c r="B6" s="22" t="s">
        <v>35</v>
      </c>
      <c r="C6" s="23" t="s">
        <v>36</v>
      </c>
      <c r="D6" s="24"/>
      <c r="E6" s="25" t="s">
        <v>37</v>
      </c>
      <c r="F6" s="26" t="s">
        <v>38</v>
      </c>
      <c r="G6" s="27">
        <v>1</v>
      </c>
      <c r="H6" s="28"/>
      <c r="I6" s="46">
        <v>41000</v>
      </c>
      <c r="J6" s="47">
        <v>420000</v>
      </c>
      <c r="K6" s="48">
        <f>J6*G6</f>
        <v>420000</v>
      </c>
      <c r="L6" s="49">
        <f>ROUND(K6*Y6/X6,0)</f>
        <v>109620</v>
      </c>
      <c r="M6" s="50"/>
      <c r="N6" s="51"/>
      <c r="O6" s="50"/>
      <c r="P6" s="48">
        <f>ROUND(K6*AH6,0)</f>
        <v>395388</v>
      </c>
      <c r="Q6" s="49">
        <f>ROUND(P6*Y6/X6+P6*0.1,0)</f>
        <v>142735</v>
      </c>
      <c r="R6" s="49">
        <v>395388</v>
      </c>
      <c r="S6" s="65">
        <v>0.43</v>
      </c>
      <c r="T6" s="49">
        <v>170017</v>
      </c>
      <c r="U6" s="66"/>
      <c r="V6" s="67">
        <v>43697</v>
      </c>
      <c r="W6" s="68">
        <f>ROUND(DATEDIF(I6,V6,"d")/365,2)</f>
        <v>7.39</v>
      </c>
      <c r="X6" s="68">
        <v>10</v>
      </c>
      <c r="Y6" s="68">
        <f>X6-W6</f>
        <v>2.6100000000000003</v>
      </c>
      <c r="Z6" s="72">
        <f>Y6/X6</f>
        <v>0.261</v>
      </c>
      <c r="AA6" s="73">
        <v>0.55</v>
      </c>
      <c r="AB6" s="72">
        <f>ROUND(Z6*0.4+AA6*0.6,2)</f>
        <v>0.43</v>
      </c>
      <c r="AC6" s="74">
        <v>1.7778963261197784</v>
      </c>
      <c r="AD6" s="75">
        <v>0.025</v>
      </c>
      <c r="AE6" s="75">
        <v>0.106</v>
      </c>
      <c r="AF6" s="75">
        <v>0.17</v>
      </c>
      <c r="AG6" s="75">
        <v>0.15</v>
      </c>
      <c r="AH6" s="4">
        <f>ROUND(AC6*(1-AD6*W6)*(1-AE6)*(1-AG6)/(1+AF6),4)</f>
        <v>0.9414</v>
      </c>
      <c r="AI6" s="4">
        <f>Z6*1.8</f>
        <v>0.46980000000000005</v>
      </c>
      <c r="AJ6" s="4">
        <v>50</v>
      </c>
      <c r="AK6" s="4">
        <f>AJ6/100</f>
        <v>0.5</v>
      </c>
      <c r="AL6" s="4">
        <v>0.05</v>
      </c>
      <c r="AM6" s="4">
        <f>AK6+AL6</f>
        <v>0.55</v>
      </c>
    </row>
    <row r="7" spans="1:39" s="4" customFormat="1" ht="27" customHeight="1">
      <c r="A7" s="21">
        <v>2</v>
      </c>
      <c r="B7" s="27" t="s">
        <v>39</v>
      </c>
      <c r="C7" s="23" t="s">
        <v>40</v>
      </c>
      <c r="D7" s="24"/>
      <c r="E7" s="25" t="s">
        <v>41</v>
      </c>
      <c r="F7" s="26" t="s">
        <v>38</v>
      </c>
      <c r="G7" s="27">
        <v>1</v>
      </c>
      <c r="H7" s="28"/>
      <c r="I7" s="46">
        <v>41183</v>
      </c>
      <c r="J7" s="47">
        <v>840000</v>
      </c>
      <c r="K7" s="48">
        <f>J7*G7</f>
        <v>840000</v>
      </c>
      <c r="L7" s="49">
        <f aca="true" t="shared" si="0" ref="L7:L33">ROUND(K7*Y7/X7,0)</f>
        <v>261240</v>
      </c>
      <c r="M7" s="50"/>
      <c r="N7" s="51"/>
      <c r="O7" s="50"/>
      <c r="P7" s="48">
        <f aca="true" t="shared" si="1" ref="P7:P33">ROUND(K7*AH7,0)</f>
        <v>871584</v>
      </c>
      <c r="Q7" s="49">
        <f aca="true" t="shared" si="2" ref="Q7:Q33">ROUND(P7*Y7/X7+P7*0.1,0)</f>
        <v>358221</v>
      </c>
      <c r="R7" s="49">
        <v>871584</v>
      </c>
      <c r="S7" s="65">
        <v>0.48</v>
      </c>
      <c r="T7" s="49">
        <v>418360</v>
      </c>
      <c r="U7" s="66"/>
      <c r="V7" s="67">
        <v>43697</v>
      </c>
      <c r="W7" s="68">
        <f>ROUND(DATEDIF(I7,V7,"d")/365,2)</f>
        <v>6.89</v>
      </c>
      <c r="X7" s="68">
        <v>10</v>
      </c>
      <c r="Y7" s="68">
        <f>X7-W7</f>
        <v>3.1100000000000003</v>
      </c>
      <c r="Z7" s="72">
        <f>Y7/X7</f>
        <v>0.31100000000000005</v>
      </c>
      <c r="AA7" s="73">
        <v>0.6000000000000001</v>
      </c>
      <c r="AB7" s="72">
        <f>ROUND(Z7*0.4+AA7*0.6,2)</f>
        <v>0.48</v>
      </c>
      <c r="AC7" s="74">
        <v>1.9300887276541807</v>
      </c>
      <c r="AD7" s="75">
        <v>0.025</v>
      </c>
      <c r="AE7" s="75">
        <v>0.106</v>
      </c>
      <c r="AF7" s="75">
        <v>0.17</v>
      </c>
      <c r="AG7" s="75">
        <v>0.15</v>
      </c>
      <c r="AH7" s="4">
        <f>ROUND(AC7*(1-AD7*W7)*(1-AE7)*(1-AG7)/(1+AF7),4)</f>
        <v>1.0376</v>
      </c>
      <c r="AI7" s="4">
        <f>Z7*1.8</f>
        <v>0.5598000000000001</v>
      </c>
      <c r="AJ7" s="4">
        <v>55</v>
      </c>
      <c r="AK7" s="4">
        <f>AJ7/100</f>
        <v>0.55</v>
      </c>
      <c r="AL7" s="4">
        <v>0.05</v>
      </c>
      <c r="AM7" s="4">
        <f aca="true" t="shared" si="3" ref="AM7:AM33">AK7+AL7</f>
        <v>0.6000000000000001</v>
      </c>
    </row>
    <row r="8" spans="1:39" s="4" customFormat="1" ht="27" customHeight="1">
      <c r="A8" s="21">
        <v>3</v>
      </c>
      <c r="B8" s="27" t="s">
        <v>42</v>
      </c>
      <c r="C8" s="23" t="s">
        <v>40</v>
      </c>
      <c r="D8" s="24"/>
      <c r="E8" s="25" t="s">
        <v>41</v>
      </c>
      <c r="F8" s="26" t="s">
        <v>38</v>
      </c>
      <c r="G8" s="27">
        <v>1</v>
      </c>
      <c r="H8" s="28"/>
      <c r="I8" s="46">
        <v>41183</v>
      </c>
      <c r="J8" s="47">
        <v>820000</v>
      </c>
      <c r="K8" s="48">
        <f>J8*G8</f>
        <v>820000</v>
      </c>
      <c r="L8" s="49">
        <f t="shared" si="0"/>
        <v>255020</v>
      </c>
      <c r="M8" s="50"/>
      <c r="N8" s="51"/>
      <c r="O8" s="50"/>
      <c r="P8" s="48">
        <f t="shared" si="1"/>
        <v>850832</v>
      </c>
      <c r="Q8" s="49">
        <f t="shared" si="2"/>
        <v>349692</v>
      </c>
      <c r="R8" s="49">
        <v>850832</v>
      </c>
      <c r="S8" s="65">
        <v>0.48</v>
      </c>
      <c r="T8" s="49">
        <v>408399</v>
      </c>
      <c r="U8" s="66"/>
      <c r="V8" s="67">
        <v>43697</v>
      </c>
      <c r="W8" s="68">
        <f>ROUND(DATEDIF(I8,V8,"d")/365,2)</f>
        <v>6.89</v>
      </c>
      <c r="X8" s="68">
        <v>10</v>
      </c>
      <c r="Y8" s="68">
        <f>X8-W8</f>
        <v>3.1100000000000003</v>
      </c>
      <c r="Z8" s="72">
        <f>Y8/X8</f>
        <v>0.31100000000000005</v>
      </c>
      <c r="AA8" s="73">
        <v>0.6000000000000001</v>
      </c>
      <c r="AB8" s="72">
        <f>ROUND(Z8*0.4+AA8*0.6,2)</f>
        <v>0.48</v>
      </c>
      <c r="AC8" s="74">
        <v>1.9300887276541807</v>
      </c>
      <c r="AD8" s="75">
        <v>0.025</v>
      </c>
      <c r="AE8" s="75">
        <v>0.106</v>
      </c>
      <c r="AF8" s="75">
        <v>0.17</v>
      </c>
      <c r="AG8" s="75">
        <v>0.15</v>
      </c>
      <c r="AH8" s="4">
        <f>ROUND(AC8*(1-AD8*W8)*(1-AE8)*(1-AG8)/(1+AF8),4)</f>
        <v>1.0376</v>
      </c>
      <c r="AI8" s="4">
        <f>Z8*1.8</f>
        <v>0.5598000000000001</v>
      </c>
      <c r="AJ8" s="4">
        <v>55</v>
      </c>
      <c r="AK8" s="4">
        <f>AJ8/100</f>
        <v>0.55</v>
      </c>
      <c r="AL8" s="4">
        <v>0.05</v>
      </c>
      <c r="AM8" s="4">
        <f t="shared" si="3"/>
        <v>0.6000000000000001</v>
      </c>
    </row>
    <row r="9" spans="1:39" s="4" customFormat="1" ht="27" customHeight="1">
      <c r="A9" s="21">
        <v>4</v>
      </c>
      <c r="B9" s="27" t="s">
        <v>43</v>
      </c>
      <c r="C9" s="23" t="s">
        <v>44</v>
      </c>
      <c r="D9" s="24"/>
      <c r="E9" s="25" t="s">
        <v>45</v>
      </c>
      <c r="F9" s="26" t="s">
        <v>38</v>
      </c>
      <c r="G9" s="27">
        <v>1</v>
      </c>
      <c r="H9" s="28"/>
      <c r="I9" s="46">
        <v>41153</v>
      </c>
      <c r="J9" s="47">
        <v>3540000</v>
      </c>
      <c r="K9" s="48">
        <f>J9*G9</f>
        <v>3540000</v>
      </c>
      <c r="L9" s="49">
        <f t="shared" si="0"/>
        <v>1072620</v>
      </c>
      <c r="M9" s="50"/>
      <c r="N9" s="51"/>
      <c r="O9" s="50"/>
      <c r="P9" s="48">
        <f t="shared" si="1"/>
        <v>3673458</v>
      </c>
      <c r="Q9" s="49">
        <f t="shared" si="2"/>
        <v>1480404</v>
      </c>
      <c r="R9" s="49">
        <v>3673458</v>
      </c>
      <c r="S9" s="65">
        <v>0.48</v>
      </c>
      <c r="T9" s="49">
        <v>1763260</v>
      </c>
      <c r="U9" s="66"/>
      <c r="V9" s="67">
        <v>43697</v>
      </c>
      <c r="W9" s="68">
        <f>ROUND(DATEDIF(I9,V9,"d")/365,2)</f>
        <v>6.97</v>
      </c>
      <c r="X9" s="68">
        <v>10</v>
      </c>
      <c r="Y9" s="68">
        <f>X9-W9</f>
        <v>3.0300000000000002</v>
      </c>
      <c r="Z9" s="72">
        <f>Y9/X9</f>
        <v>0.30300000000000005</v>
      </c>
      <c r="AA9" s="73">
        <v>0.6000000000000001</v>
      </c>
      <c r="AB9" s="72">
        <f>ROUND(Z9*0.4+AA9*0.6,2)</f>
        <v>0.48</v>
      </c>
      <c r="AC9" s="74">
        <v>1.934951690292049</v>
      </c>
      <c r="AD9" s="75">
        <v>0.025</v>
      </c>
      <c r="AE9" s="75">
        <v>0.106</v>
      </c>
      <c r="AF9" s="75">
        <v>0.17</v>
      </c>
      <c r="AG9" s="75">
        <v>0.15</v>
      </c>
      <c r="AH9" s="4">
        <f>ROUND(AC9*(1-AD9*W9)*(1-AE9)*(1-AG9)/(1+AF9),4)</f>
        <v>1.0377</v>
      </c>
      <c r="AI9" s="4">
        <f>Z9*1.8</f>
        <v>0.5454000000000001</v>
      </c>
      <c r="AJ9" s="4">
        <v>55</v>
      </c>
      <c r="AK9" s="4">
        <f>AJ9/100</f>
        <v>0.55</v>
      </c>
      <c r="AL9" s="4">
        <v>0.05</v>
      </c>
      <c r="AM9" s="4">
        <f t="shared" si="3"/>
        <v>0.6000000000000001</v>
      </c>
    </row>
    <row r="10" spans="1:39" s="4" customFormat="1" ht="27" customHeight="1">
      <c r="A10" s="21">
        <v>5</v>
      </c>
      <c r="B10" s="27" t="s">
        <v>46</v>
      </c>
      <c r="C10" s="23" t="s">
        <v>44</v>
      </c>
      <c r="D10" s="24"/>
      <c r="E10" s="25" t="s">
        <v>45</v>
      </c>
      <c r="F10" s="26" t="s">
        <v>38</v>
      </c>
      <c r="G10" s="27">
        <v>1</v>
      </c>
      <c r="H10" s="28"/>
      <c r="I10" s="46">
        <v>41153</v>
      </c>
      <c r="J10" s="47">
        <v>3540000</v>
      </c>
      <c r="K10" s="48">
        <f aca="true" t="shared" si="4" ref="K10:K33">J10*G10</f>
        <v>3540000</v>
      </c>
      <c r="L10" s="49">
        <f t="shared" si="0"/>
        <v>1072620</v>
      </c>
      <c r="M10" s="50"/>
      <c r="N10" s="51"/>
      <c r="O10" s="50"/>
      <c r="P10" s="48">
        <f t="shared" si="1"/>
        <v>3673458</v>
      </c>
      <c r="Q10" s="49">
        <f t="shared" si="2"/>
        <v>1480404</v>
      </c>
      <c r="R10" s="49">
        <v>3673458</v>
      </c>
      <c r="S10" s="65">
        <v>0.48</v>
      </c>
      <c r="T10" s="49">
        <v>1763260</v>
      </c>
      <c r="U10" s="66"/>
      <c r="V10" s="67">
        <v>43697</v>
      </c>
      <c r="W10" s="68">
        <f aca="true" t="shared" si="5" ref="W10:W33">ROUND(DATEDIF(I10,V10,"d")/365,2)</f>
        <v>6.97</v>
      </c>
      <c r="X10" s="68">
        <v>10</v>
      </c>
      <c r="Y10" s="68">
        <f aca="true" t="shared" si="6" ref="Y10:Y33">X10-W10</f>
        <v>3.0300000000000002</v>
      </c>
      <c r="Z10" s="72">
        <f aca="true" t="shared" si="7" ref="Z10:Z33">Y10/X10</f>
        <v>0.30300000000000005</v>
      </c>
      <c r="AA10" s="73">
        <v>0.6000000000000001</v>
      </c>
      <c r="AB10" s="72">
        <f aca="true" t="shared" si="8" ref="AB10:AB33">ROUND(Z10*0.4+AA10*0.6,2)</f>
        <v>0.48</v>
      </c>
      <c r="AC10" s="74">
        <v>1.934951690292049</v>
      </c>
      <c r="AD10" s="75">
        <v>0.025</v>
      </c>
      <c r="AE10" s="75">
        <v>0.106</v>
      </c>
      <c r="AF10" s="75">
        <v>0.17</v>
      </c>
      <c r="AG10" s="75">
        <v>0.15</v>
      </c>
      <c r="AH10" s="4">
        <f aca="true" t="shared" si="9" ref="AH10:AH33">ROUND(AC10*(1-AD10*W10)*(1-AE10)*(1-AG10)/(1+AF10),4)</f>
        <v>1.0377</v>
      </c>
      <c r="AI10" s="4">
        <f aca="true" t="shared" si="10" ref="AI10:AI33">Z10*1.8</f>
        <v>0.5454000000000001</v>
      </c>
      <c r="AJ10" s="4">
        <v>55</v>
      </c>
      <c r="AK10" s="4">
        <f aca="true" t="shared" si="11" ref="AK10:AK33">AJ10/100</f>
        <v>0.55</v>
      </c>
      <c r="AL10" s="4">
        <v>0.05</v>
      </c>
      <c r="AM10" s="4">
        <f t="shared" si="3"/>
        <v>0.6000000000000001</v>
      </c>
    </row>
    <row r="11" spans="1:39" s="4" customFormat="1" ht="27" customHeight="1">
      <c r="A11" s="21">
        <v>6</v>
      </c>
      <c r="B11" s="27" t="s">
        <v>47</v>
      </c>
      <c r="C11" s="23" t="s">
        <v>44</v>
      </c>
      <c r="D11" s="24"/>
      <c r="E11" s="25" t="s">
        <v>45</v>
      </c>
      <c r="F11" s="26" t="s">
        <v>38</v>
      </c>
      <c r="G11" s="27">
        <v>1</v>
      </c>
      <c r="H11" s="28"/>
      <c r="I11" s="46">
        <v>41153</v>
      </c>
      <c r="J11" s="47">
        <v>3540000</v>
      </c>
      <c r="K11" s="48">
        <f t="shared" si="4"/>
        <v>3540000</v>
      </c>
      <c r="L11" s="49">
        <f t="shared" si="0"/>
        <v>1072620</v>
      </c>
      <c r="M11" s="50"/>
      <c r="N11" s="51"/>
      <c r="O11" s="50"/>
      <c r="P11" s="48">
        <f t="shared" si="1"/>
        <v>3673458</v>
      </c>
      <c r="Q11" s="49">
        <f t="shared" si="2"/>
        <v>1480404</v>
      </c>
      <c r="R11" s="49">
        <v>3673458</v>
      </c>
      <c r="S11" s="65">
        <v>0.48</v>
      </c>
      <c r="T11" s="49">
        <v>1763260</v>
      </c>
      <c r="U11" s="66"/>
      <c r="V11" s="67">
        <v>43697</v>
      </c>
      <c r="W11" s="68">
        <f t="shared" si="5"/>
        <v>6.97</v>
      </c>
      <c r="X11" s="68">
        <v>10</v>
      </c>
      <c r="Y11" s="68">
        <f t="shared" si="6"/>
        <v>3.0300000000000002</v>
      </c>
      <c r="Z11" s="72">
        <f t="shared" si="7"/>
        <v>0.30300000000000005</v>
      </c>
      <c r="AA11" s="73">
        <v>0.6000000000000001</v>
      </c>
      <c r="AB11" s="72">
        <f t="shared" si="8"/>
        <v>0.48</v>
      </c>
      <c r="AC11" s="74">
        <v>1.934951690292049</v>
      </c>
      <c r="AD11" s="75">
        <v>0.025</v>
      </c>
      <c r="AE11" s="75">
        <v>0.106</v>
      </c>
      <c r="AF11" s="75">
        <v>0.17</v>
      </c>
      <c r="AG11" s="75">
        <v>0.15</v>
      </c>
      <c r="AH11" s="4">
        <f t="shared" si="9"/>
        <v>1.0377</v>
      </c>
      <c r="AI11" s="4">
        <f t="shared" si="10"/>
        <v>0.5454000000000001</v>
      </c>
      <c r="AJ11" s="4">
        <v>55</v>
      </c>
      <c r="AK11" s="4">
        <f t="shared" si="11"/>
        <v>0.55</v>
      </c>
      <c r="AL11" s="4">
        <v>0.05</v>
      </c>
      <c r="AM11" s="4">
        <f t="shared" si="3"/>
        <v>0.6000000000000001</v>
      </c>
    </row>
    <row r="12" spans="1:39" s="4" customFormat="1" ht="27" customHeight="1">
      <c r="A12" s="21">
        <v>7</v>
      </c>
      <c r="B12" s="27" t="s">
        <v>48</v>
      </c>
      <c r="C12" s="23" t="s">
        <v>44</v>
      </c>
      <c r="D12" s="24"/>
      <c r="E12" s="25" t="s">
        <v>45</v>
      </c>
      <c r="F12" s="26" t="s">
        <v>38</v>
      </c>
      <c r="G12" s="27">
        <v>1</v>
      </c>
      <c r="H12" s="28"/>
      <c r="I12" s="46">
        <v>41153</v>
      </c>
      <c r="J12" s="47">
        <v>3540000</v>
      </c>
      <c r="K12" s="48">
        <f t="shared" si="4"/>
        <v>3540000</v>
      </c>
      <c r="L12" s="49">
        <f t="shared" si="0"/>
        <v>1072620</v>
      </c>
      <c r="M12" s="50"/>
      <c r="N12" s="51"/>
      <c r="O12" s="50"/>
      <c r="P12" s="48">
        <f t="shared" si="1"/>
        <v>3673458</v>
      </c>
      <c r="Q12" s="49">
        <f t="shared" si="2"/>
        <v>1480404</v>
      </c>
      <c r="R12" s="49">
        <v>3673458</v>
      </c>
      <c r="S12" s="65">
        <v>0.48</v>
      </c>
      <c r="T12" s="49">
        <v>1763260</v>
      </c>
      <c r="U12" s="66"/>
      <c r="V12" s="67">
        <v>43697</v>
      </c>
      <c r="W12" s="68">
        <f t="shared" si="5"/>
        <v>6.97</v>
      </c>
      <c r="X12" s="68">
        <v>10</v>
      </c>
      <c r="Y12" s="68">
        <f t="shared" si="6"/>
        <v>3.0300000000000002</v>
      </c>
      <c r="Z12" s="72">
        <f t="shared" si="7"/>
        <v>0.30300000000000005</v>
      </c>
      <c r="AA12" s="73">
        <v>0.6000000000000001</v>
      </c>
      <c r="AB12" s="72">
        <f t="shared" si="8"/>
        <v>0.48</v>
      </c>
      <c r="AC12" s="74">
        <v>1.934951690292049</v>
      </c>
      <c r="AD12" s="75">
        <v>0.025</v>
      </c>
      <c r="AE12" s="75">
        <v>0.106</v>
      </c>
      <c r="AF12" s="75">
        <v>0.17</v>
      </c>
      <c r="AG12" s="75">
        <v>0.15</v>
      </c>
      <c r="AH12" s="4">
        <f t="shared" si="9"/>
        <v>1.0377</v>
      </c>
      <c r="AI12" s="4">
        <f t="shared" si="10"/>
        <v>0.5454000000000001</v>
      </c>
      <c r="AJ12" s="4">
        <v>55</v>
      </c>
      <c r="AK12" s="4">
        <f t="shared" si="11"/>
        <v>0.55</v>
      </c>
      <c r="AL12" s="4">
        <v>0.05</v>
      </c>
      <c r="AM12" s="4">
        <f t="shared" si="3"/>
        <v>0.6000000000000001</v>
      </c>
    </row>
    <row r="13" spans="1:39" s="4" customFormat="1" ht="27" customHeight="1">
      <c r="A13" s="21">
        <v>8</v>
      </c>
      <c r="B13" s="27" t="s">
        <v>49</v>
      </c>
      <c r="C13" s="23" t="s">
        <v>44</v>
      </c>
      <c r="D13" s="24"/>
      <c r="E13" s="25" t="s">
        <v>45</v>
      </c>
      <c r="F13" s="26" t="s">
        <v>38</v>
      </c>
      <c r="G13" s="27">
        <v>1</v>
      </c>
      <c r="H13" s="28"/>
      <c r="I13" s="46">
        <v>41153</v>
      </c>
      <c r="J13" s="47">
        <v>3540000</v>
      </c>
      <c r="K13" s="48">
        <f t="shared" si="4"/>
        <v>3540000</v>
      </c>
      <c r="L13" s="49">
        <f t="shared" si="0"/>
        <v>1072620</v>
      </c>
      <c r="M13" s="50"/>
      <c r="N13" s="51"/>
      <c r="O13" s="50"/>
      <c r="P13" s="48">
        <f t="shared" si="1"/>
        <v>3673458</v>
      </c>
      <c r="Q13" s="49">
        <f t="shared" si="2"/>
        <v>1480404</v>
      </c>
      <c r="R13" s="49">
        <v>3673458</v>
      </c>
      <c r="S13" s="65">
        <v>0.48</v>
      </c>
      <c r="T13" s="49">
        <v>1763260</v>
      </c>
      <c r="U13" s="66"/>
      <c r="V13" s="67">
        <v>43697</v>
      </c>
      <c r="W13" s="68">
        <f t="shared" si="5"/>
        <v>6.97</v>
      </c>
      <c r="X13" s="68">
        <v>10</v>
      </c>
      <c r="Y13" s="68">
        <f t="shared" si="6"/>
        <v>3.0300000000000002</v>
      </c>
      <c r="Z13" s="72">
        <f t="shared" si="7"/>
        <v>0.30300000000000005</v>
      </c>
      <c r="AA13" s="73">
        <v>0.6000000000000001</v>
      </c>
      <c r="AB13" s="72">
        <f t="shared" si="8"/>
        <v>0.48</v>
      </c>
      <c r="AC13" s="74">
        <v>1.934951690292049</v>
      </c>
      <c r="AD13" s="75">
        <v>0.025</v>
      </c>
      <c r="AE13" s="75">
        <v>0.106</v>
      </c>
      <c r="AF13" s="75">
        <v>0.17</v>
      </c>
      <c r="AG13" s="75">
        <v>0.15</v>
      </c>
      <c r="AH13" s="4">
        <f t="shared" si="9"/>
        <v>1.0377</v>
      </c>
      <c r="AI13" s="4">
        <f t="shared" si="10"/>
        <v>0.5454000000000001</v>
      </c>
      <c r="AJ13" s="4">
        <v>55</v>
      </c>
      <c r="AK13" s="4">
        <f t="shared" si="11"/>
        <v>0.55</v>
      </c>
      <c r="AL13" s="4">
        <v>0.05</v>
      </c>
      <c r="AM13" s="4">
        <f t="shared" si="3"/>
        <v>0.6000000000000001</v>
      </c>
    </row>
    <row r="14" spans="1:39" s="4" customFormat="1" ht="27" customHeight="1">
      <c r="A14" s="21">
        <v>9</v>
      </c>
      <c r="B14" s="27" t="s">
        <v>50</v>
      </c>
      <c r="C14" s="23" t="s">
        <v>44</v>
      </c>
      <c r="D14" s="24"/>
      <c r="E14" s="25" t="s">
        <v>45</v>
      </c>
      <c r="F14" s="26" t="s">
        <v>38</v>
      </c>
      <c r="G14" s="27">
        <v>1</v>
      </c>
      <c r="H14" s="28"/>
      <c r="I14" s="46">
        <v>41153</v>
      </c>
      <c r="J14" s="47">
        <v>3540000</v>
      </c>
      <c r="K14" s="48">
        <f t="shared" si="4"/>
        <v>3540000</v>
      </c>
      <c r="L14" s="49">
        <f t="shared" si="0"/>
        <v>1072620</v>
      </c>
      <c r="M14" s="50"/>
      <c r="N14" s="51"/>
      <c r="O14" s="50"/>
      <c r="P14" s="48">
        <f t="shared" si="1"/>
        <v>3673458</v>
      </c>
      <c r="Q14" s="49">
        <f t="shared" si="2"/>
        <v>1480404</v>
      </c>
      <c r="R14" s="49">
        <v>3673458</v>
      </c>
      <c r="S14" s="65">
        <v>0.48</v>
      </c>
      <c r="T14" s="49">
        <v>1763260</v>
      </c>
      <c r="U14" s="66"/>
      <c r="V14" s="67">
        <v>43697</v>
      </c>
      <c r="W14" s="68">
        <f t="shared" si="5"/>
        <v>6.97</v>
      </c>
      <c r="X14" s="68">
        <v>10</v>
      </c>
      <c r="Y14" s="68">
        <f t="shared" si="6"/>
        <v>3.0300000000000002</v>
      </c>
      <c r="Z14" s="72">
        <f t="shared" si="7"/>
        <v>0.30300000000000005</v>
      </c>
      <c r="AA14" s="73">
        <v>0.6000000000000001</v>
      </c>
      <c r="AB14" s="72">
        <f t="shared" si="8"/>
        <v>0.48</v>
      </c>
      <c r="AC14" s="74">
        <v>1.934951690292049</v>
      </c>
      <c r="AD14" s="75">
        <v>0.025</v>
      </c>
      <c r="AE14" s="75">
        <v>0.106</v>
      </c>
      <c r="AF14" s="75">
        <v>0.17</v>
      </c>
      <c r="AG14" s="75">
        <v>0.15</v>
      </c>
      <c r="AH14" s="4">
        <f t="shared" si="9"/>
        <v>1.0377</v>
      </c>
      <c r="AI14" s="4">
        <f t="shared" si="10"/>
        <v>0.5454000000000001</v>
      </c>
      <c r="AJ14" s="4">
        <v>55</v>
      </c>
      <c r="AK14" s="4">
        <f t="shared" si="11"/>
        <v>0.55</v>
      </c>
      <c r="AL14" s="4">
        <v>0.05</v>
      </c>
      <c r="AM14" s="4">
        <f t="shared" si="3"/>
        <v>0.6000000000000001</v>
      </c>
    </row>
    <row r="15" spans="1:39" s="4" customFormat="1" ht="27" customHeight="1">
      <c r="A15" s="21">
        <v>10</v>
      </c>
      <c r="B15" s="27" t="s">
        <v>51</v>
      </c>
      <c r="C15" s="23" t="s">
        <v>44</v>
      </c>
      <c r="D15" s="24"/>
      <c r="E15" s="25" t="s">
        <v>45</v>
      </c>
      <c r="F15" s="26" t="s">
        <v>38</v>
      </c>
      <c r="G15" s="27">
        <v>1</v>
      </c>
      <c r="H15" s="28"/>
      <c r="I15" s="46">
        <v>41153</v>
      </c>
      <c r="J15" s="47">
        <v>3540000</v>
      </c>
      <c r="K15" s="48">
        <f t="shared" si="4"/>
        <v>3540000</v>
      </c>
      <c r="L15" s="49">
        <f t="shared" si="0"/>
        <v>1072620</v>
      </c>
      <c r="M15" s="50"/>
      <c r="N15" s="51"/>
      <c r="O15" s="50"/>
      <c r="P15" s="48">
        <f t="shared" si="1"/>
        <v>3673458</v>
      </c>
      <c r="Q15" s="49">
        <f t="shared" si="2"/>
        <v>1480404</v>
      </c>
      <c r="R15" s="49">
        <v>3673458</v>
      </c>
      <c r="S15" s="65">
        <v>0.48</v>
      </c>
      <c r="T15" s="49">
        <v>1763260</v>
      </c>
      <c r="U15" s="66"/>
      <c r="V15" s="67">
        <v>43697</v>
      </c>
      <c r="W15" s="68">
        <f t="shared" si="5"/>
        <v>6.97</v>
      </c>
      <c r="X15" s="68">
        <v>10</v>
      </c>
      <c r="Y15" s="68">
        <f t="shared" si="6"/>
        <v>3.0300000000000002</v>
      </c>
      <c r="Z15" s="72">
        <f t="shared" si="7"/>
        <v>0.30300000000000005</v>
      </c>
      <c r="AA15" s="73">
        <v>0.6000000000000001</v>
      </c>
      <c r="AB15" s="72">
        <f t="shared" si="8"/>
        <v>0.48</v>
      </c>
      <c r="AC15" s="74">
        <v>1.934951690292049</v>
      </c>
      <c r="AD15" s="75">
        <v>0.025</v>
      </c>
      <c r="AE15" s="75">
        <v>0.106</v>
      </c>
      <c r="AF15" s="75">
        <v>0.17</v>
      </c>
      <c r="AG15" s="75">
        <v>0.15</v>
      </c>
      <c r="AH15" s="4">
        <f t="shared" si="9"/>
        <v>1.0377</v>
      </c>
      <c r="AI15" s="4">
        <f t="shared" si="10"/>
        <v>0.5454000000000001</v>
      </c>
      <c r="AJ15" s="4">
        <v>55</v>
      </c>
      <c r="AK15" s="4">
        <f t="shared" si="11"/>
        <v>0.55</v>
      </c>
      <c r="AL15" s="4">
        <v>0.05</v>
      </c>
      <c r="AM15" s="4">
        <f t="shared" si="3"/>
        <v>0.6000000000000001</v>
      </c>
    </row>
    <row r="16" spans="1:39" s="4" customFormat="1" ht="27" customHeight="1">
      <c r="A16" s="21">
        <v>11</v>
      </c>
      <c r="B16" s="27" t="s">
        <v>52</v>
      </c>
      <c r="C16" s="23" t="s">
        <v>53</v>
      </c>
      <c r="D16" s="24"/>
      <c r="E16" s="25" t="s">
        <v>54</v>
      </c>
      <c r="F16" s="26" t="s">
        <v>38</v>
      </c>
      <c r="G16" s="27">
        <v>1</v>
      </c>
      <c r="H16" s="28"/>
      <c r="I16" s="46">
        <v>41030</v>
      </c>
      <c r="J16" s="47">
        <v>2300000</v>
      </c>
      <c r="K16" s="48">
        <f t="shared" si="4"/>
        <v>2300000</v>
      </c>
      <c r="L16" s="49">
        <f t="shared" si="0"/>
        <v>618700</v>
      </c>
      <c r="M16" s="50"/>
      <c r="N16" s="51"/>
      <c r="O16" s="50"/>
      <c r="P16" s="48">
        <f t="shared" si="1"/>
        <v>2099900</v>
      </c>
      <c r="Q16" s="49">
        <f t="shared" si="2"/>
        <v>774863</v>
      </c>
      <c r="R16" s="49">
        <v>2099900</v>
      </c>
      <c r="S16" s="65">
        <v>0.44</v>
      </c>
      <c r="T16" s="49">
        <v>923956</v>
      </c>
      <c r="U16" s="66"/>
      <c r="V16" s="67">
        <v>43697</v>
      </c>
      <c r="W16" s="68">
        <f t="shared" si="5"/>
        <v>7.31</v>
      </c>
      <c r="X16" s="68">
        <v>10</v>
      </c>
      <c r="Y16" s="68">
        <f t="shared" si="6"/>
        <v>2.6900000000000004</v>
      </c>
      <c r="Z16" s="72">
        <f t="shared" si="7"/>
        <v>0.269</v>
      </c>
      <c r="AA16" s="73">
        <v>0.55</v>
      </c>
      <c r="AB16" s="72">
        <f t="shared" si="8"/>
        <v>0.44</v>
      </c>
      <c r="AC16" s="74">
        <v>1.7201371170364024</v>
      </c>
      <c r="AD16" s="75">
        <v>0.025</v>
      </c>
      <c r="AE16" s="75">
        <v>0.106</v>
      </c>
      <c r="AF16" s="75">
        <v>0.17</v>
      </c>
      <c r="AG16" s="75">
        <v>0.15</v>
      </c>
      <c r="AH16" s="4">
        <f t="shared" si="9"/>
        <v>0.913</v>
      </c>
      <c r="AI16" s="4">
        <f t="shared" si="10"/>
        <v>0.4842</v>
      </c>
      <c r="AJ16" s="4">
        <v>50</v>
      </c>
      <c r="AK16" s="4">
        <f t="shared" si="11"/>
        <v>0.5</v>
      </c>
      <c r="AL16" s="4">
        <v>0.05</v>
      </c>
      <c r="AM16" s="4">
        <f t="shared" si="3"/>
        <v>0.55</v>
      </c>
    </row>
    <row r="17" spans="1:39" s="4" customFormat="1" ht="27" customHeight="1">
      <c r="A17" s="21">
        <v>12</v>
      </c>
      <c r="B17" s="27" t="s">
        <v>55</v>
      </c>
      <c r="C17" s="23" t="s">
        <v>56</v>
      </c>
      <c r="D17" s="24"/>
      <c r="E17" s="25" t="s">
        <v>57</v>
      </c>
      <c r="F17" s="26" t="s">
        <v>38</v>
      </c>
      <c r="G17" s="27">
        <v>1</v>
      </c>
      <c r="H17" s="28"/>
      <c r="I17" s="46">
        <v>40634</v>
      </c>
      <c r="J17" s="47">
        <v>5900000</v>
      </c>
      <c r="K17" s="48">
        <f t="shared" si="4"/>
        <v>5900000</v>
      </c>
      <c r="L17" s="49">
        <f t="shared" si="0"/>
        <v>949900</v>
      </c>
      <c r="M17" s="50"/>
      <c r="N17" s="51"/>
      <c r="O17" s="50"/>
      <c r="P17" s="48">
        <f t="shared" si="1"/>
        <v>3925270</v>
      </c>
      <c r="Q17" s="49">
        <f t="shared" si="2"/>
        <v>1024495</v>
      </c>
      <c r="R17" s="49">
        <v>3925270</v>
      </c>
      <c r="S17" s="65">
        <v>0.27</v>
      </c>
      <c r="T17" s="49">
        <v>1059823</v>
      </c>
      <c r="U17" s="66"/>
      <c r="V17" s="67">
        <v>43697</v>
      </c>
      <c r="W17" s="68">
        <f t="shared" si="5"/>
        <v>8.39</v>
      </c>
      <c r="X17" s="68">
        <v>10</v>
      </c>
      <c r="Y17" s="68">
        <f t="shared" si="6"/>
        <v>1.6099999999999994</v>
      </c>
      <c r="Z17" s="72">
        <f t="shared" si="7"/>
        <v>0.16099999999999995</v>
      </c>
      <c r="AA17" s="73">
        <v>0.35</v>
      </c>
      <c r="AB17" s="72">
        <f t="shared" si="8"/>
        <v>0.27</v>
      </c>
      <c r="AC17" s="74">
        <v>1.2961965495226422</v>
      </c>
      <c r="AD17" s="75">
        <v>0.025</v>
      </c>
      <c r="AE17" s="75">
        <v>0.106</v>
      </c>
      <c r="AF17" s="75">
        <v>0.17</v>
      </c>
      <c r="AG17" s="75">
        <v>0.15</v>
      </c>
      <c r="AH17" s="4">
        <f t="shared" si="9"/>
        <v>0.6653</v>
      </c>
      <c r="AI17" s="4">
        <f t="shared" si="10"/>
        <v>0.2897999999999999</v>
      </c>
      <c r="AJ17" s="4">
        <v>30</v>
      </c>
      <c r="AK17" s="4">
        <f t="shared" si="11"/>
        <v>0.3</v>
      </c>
      <c r="AL17" s="4">
        <v>0.05</v>
      </c>
      <c r="AM17" s="4">
        <f t="shared" si="3"/>
        <v>0.35</v>
      </c>
    </row>
    <row r="18" spans="1:39" s="4" customFormat="1" ht="24">
      <c r="A18" s="21">
        <v>13</v>
      </c>
      <c r="B18" s="27" t="s">
        <v>58</v>
      </c>
      <c r="C18" s="23" t="s">
        <v>59</v>
      </c>
      <c r="D18" s="23" t="s">
        <v>60</v>
      </c>
      <c r="E18" s="25" t="s">
        <v>61</v>
      </c>
      <c r="F18" s="26" t="s">
        <v>38</v>
      </c>
      <c r="G18" s="27">
        <v>1</v>
      </c>
      <c r="H18" s="28"/>
      <c r="I18" s="46">
        <v>41000</v>
      </c>
      <c r="J18" s="47">
        <v>4480000</v>
      </c>
      <c r="K18" s="48">
        <f t="shared" si="4"/>
        <v>4480000</v>
      </c>
      <c r="L18" s="49">
        <f t="shared" si="0"/>
        <v>1169280</v>
      </c>
      <c r="M18" s="50"/>
      <c r="N18" s="51"/>
      <c r="O18" s="50"/>
      <c r="P18" s="48">
        <f t="shared" si="1"/>
        <v>4217472</v>
      </c>
      <c r="Q18" s="49">
        <f t="shared" si="2"/>
        <v>1522507</v>
      </c>
      <c r="R18" s="49">
        <v>4217472</v>
      </c>
      <c r="S18" s="65">
        <v>0.43</v>
      </c>
      <c r="T18" s="49">
        <v>1813513</v>
      </c>
      <c r="U18" s="66"/>
      <c r="V18" s="67">
        <v>43697</v>
      </c>
      <c r="W18" s="68">
        <f t="shared" si="5"/>
        <v>7.39</v>
      </c>
      <c r="X18" s="68">
        <v>10</v>
      </c>
      <c r="Y18" s="68">
        <f t="shared" si="6"/>
        <v>2.6100000000000003</v>
      </c>
      <c r="Z18" s="72">
        <f t="shared" si="7"/>
        <v>0.261</v>
      </c>
      <c r="AA18" s="73">
        <v>0.55</v>
      </c>
      <c r="AB18" s="72">
        <f t="shared" si="8"/>
        <v>0.43</v>
      </c>
      <c r="AC18" s="74">
        <v>1.7778963261197784</v>
      </c>
      <c r="AD18" s="75">
        <v>0.025</v>
      </c>
      <c r="AE18" s="75">
        <v>0.106</v>
      </c>
      <c r="AF18" s="75">
        <v>0.17</v>
      </c>
      <c r="AG18" s="75">
        <v>0.15</v>
      </c>
      <c r="AH18" s="4">
        <f t="shared" si="9"/>
        <v>0.9414</v>
      </c>
      <c r="AI18" s="4">
        <f t="shared" si="10"/>
        <v>0.46980000000000005</v>
      </c>
      <c r="AJ18" s="4">
        <v>50</v>
      </c>
      <c r="AK18" s="4">
        <f t="shared" si="11"/>
        <v>0.5</v>
      </c>
      <c r="AL18" s="4">
        <v>0.05</v>
      </c>
      <c r="AM18" s="4">
        <f t="shared" si="3"/>
        <v>0.55</v>
      </c>
    </row>
    <row r="19" spans="1:39" s="4" customFormat="1" ht="27" customHeight="1">
      <c r="A19" s="21">
        <v>14</v>
      </c>
      <c r="B19" s="27" t="s">
        <v>62</v>
      </c>
      <c r="C19" s="23" t="s">
        <v>63</v>
      </c>
      <c r="D19" s="24"/>
      <c r="E19" s="25" t="s">
        <v>64</v>
      </c>
      <c r="F19" s="26" t="s">
        <v>38</v>
      </c>
      <c r="G19" s="27">
        <v>1</v>
      </c>
      <c r="H19" s="29"/>
      <c r="I19" s="52">
        <v>41244</v>
      </c>
      <c r="J19" s="47">
        <v>140000</v>
      </c>
      <c r="K19" s="48">
        <f t="shared" si="4"/>
        <v>140000</v>
      </c>
      <c r="L19" s="49">
        <f t="shared" si="0"/>
        <v>45920</v>
      </c>
      <c r="M19" s="50"/>
      <c r="N19" s="51"/>
      <c r="O19" s="50"/>
      <c r="P19" s="48">
        <f t="shared" si="1"/>
        <v>139748</v>
      </c>
      <c r="Q19" s="49">
        <f t="shared" si="2"/>
        <v>59812</v>
      </c>
      <c r="R19" s="49">
        <v>139748</v>
      </c>
      <c r="S19" s="65">
        <v>0.52</v>
      </c>
      <c r="T19" s="49">
        <v>72669</v>
      </c>
      <c r="U19" s="66"/>
      <c r="V19" s="67">
        <v>43697</v>
      </c>
      <c r="W19" s="68">
        <f t="shared" si="5"/>
        <v>6.72</v>
      </c>
      <c r="X19" s="68">
        <v>10</v>
      </c>
      <c r="Y19" s="68">
        <f t="shared" si="6"/>
        <v>3.2800000000000002</v>
      </c>
      <c r="Z19" s="72">
        <f t="shared" si="7"/>
        <v>0.328</v>
      </c>
      <c r="AA19" s="73">
        <v>0.65</v>
      </c>
      <c r="AB19" s="72">
        <f t="shared" si="8"/>
        <v>0.52</v>
      </c>
      <c r="AC19" s="74">
        <v>1.8473074871623247</v>
      </c>
      <c r="AD19" s="75">
        <v>0.025</v>
      </c>
      <c r="AE19" s="75">
        <v>0.106</v>
      </c>
      <c r="AF19" s="75">
        <v>0.17</v>
      </c>
      <c r="AG19" s="75">
        <v>0.15</v>
      </c>
      <c r="AH19" s="4">
        <f t="shared" si="9"/>
        <v>0.9982</v>
      </c>
      <c r="AI19" s="4">
        <f t="shared" si="10"/>
        <v>0.5904</v>
      </c>
      <c r="AJ19" s="4">
        <v>60</v>
      </c>
      <c r="AK19" s="4">
        <f t="shared" si="11"/>
        <v>0.6</v>
      </c>
      <c r="AL19" s="4">
        <v>0.05</v>
      </c>
      <c r="AM19" s="4">
        <f t="shared" si="3"/>
        <v>0.65</v>
      </c>
    </row>
    <row r="20" spans="1:39" s="4" customFormat="1" ht="27" customHeight="1">
      <c r="A20" s="21">
        <v>15</v>
      </c>
      <c r="B20" s="27" t="s">
        <v>65</v>
      </c>
      <c r="C20" s="23" t="s">
        <v>63</v>
      </c>
      <c r="D20" s="24"/>
      <c r="E20" s="25" t="s">
        <v>64</v>
      </c>
      <c r="F20" s="26" t="s">
        <v>38</v>
      </c>
      <c r="G20" s="27">
        <v>1</v>
      </c>
      <c r="H20" s="29"/>
      <c r="I20" s="52">
        <v>41609</v>
      </c>
      <c r="J20" s="47">
        <v>140000</v>
      </c>
      <c r="K20" s="48">
        <f t="shared" si="4"/>
        <v>140000</v>
      </c>
      <c r="L20" s="49">
        <f t="shared" si="0"/>
        <v>59920</v>
      </c>
      <c r="M20" s="50"/>
      <c r="N20" s="51"/>
      <c r="O20" s="50"/>
      <c r="P20" s="48">
        <f t="shared" si="1"/>
        <v>126196</v>
      </c>
      <c r="Q20" s="49">
        <f t="shared" si="2"/>
        <v>66631</v>
      </c>
      <c r="R20" s="49">
        <v>126196</v>
      </c>
      <c r="S20" s="65">
        <v>0.65</v>
      </c>
      <c r="T20" s="49">
        <v>82027</v>
      </c>
      <c r="U20" s="66"/>
      <c r="V20" s="67">
        <v>43697</v>
      </c>
      <c r="W20" s="68">
        <f t="shared" si="5"/>
        <v>5.72</v>
      </c>
      <c r="X20" s="68">
        <v>10</v>
      </c>
      <c r="Y20" s="68">
        <f t="shared" si="6"/>
        <v>4.28</v>
      </c>
      <c r="Z20" s="72">
        <f t="shared" si="7"/>
        <v>0.42800000000000005</v>
      </c>
      <c r="AA20" s="73">
        <v>0.8</v>
      </c>
      <c r="AB20" s="72">
        <f t="shared" si="8"/>
        <v>0.65</v>
      </c>
      <c r="AC20" s="74">
        <v>1.619366313396164</v>
      </c>
      <c r="AD20" s="75">
        <v>0.025</v>
      </c>
      <c r="AE20" s="75">
        <v>0.106</v>
      </c>
      <c r="AF20" s="75">
        <v>0.17</v>
      </c>
      <c r="AG20" s="75">
        <v>0.15</v>
      </c>
      <c r="AH20" s="4">
        <f t="shared" si="9"/>
        <v>0.9014</v>
      </c>
      <c r="AI20" s="4">
        <f t="shared" si="10"/>
        <v>0.7704000000000001</v>
      </c>
      <c r="AJ20" s="4">
        <v>75</v>
      </c>
      <c r="AK20" s="4">
        <f t="shared" si="11"/>
        <v>0.75</v>
      </c>
      <c r="AL20" s="4">
        <v>0.05</v>
      </c>
      <c r="AM20" s="4">
        <f t="shared" si="3"/>
        <v>0.8</v>
      </c>
    </row>
    <row r="21" spans="1:39" s="4" customFormat="1" ht="27" customHeight="1">
      <c r="A21" s="21">
        <v>16</v>
      </c>
      <c r="B21" s="27" t="s">
        <v>66</v>
      </c>
      <c r="C21" s="23" t="s">
        <v>67</v>
      </c>
      <c r="D21" s="24"/>
      <c r="E21" s="25" t="s">
        <v>68</v>
      </c>
      <c r="F21" s="26" t="s">
        <v>38</v>
      </c>
      <c r="G21" s="27">
        <v>1</v>
      </c>
      <c r="H21" s="29"/>
      <c r="I21" s="52">
        <v>41609</v>
      </c>
      <c r="J21" s="47">
        <v>500000</v>
      </c>
      <c r="K21" s="48">
        <f t="shared" si="4"/>
        <v>500000</v>
      </c>
      <c r="L21" s="49">
        <f t="shared" si="0"/>
        <v>214000</v>
      </c>
      <c r="M21" s="50"/>
      <c r="N21" s="51"/>
      <c r="O21" s="50"/>
      <c r="P21" s="48">
        <f t="shared" si="1"/>
        <v>450700</v>
      </c>
      <c r="Q21" s="49">
        <f t="shared" si="2"/>
        <v>237970</v>
      </c>
      <c r="R21" s="49">
        <v>450700</v>
      </c>
      <c r="S21" s="65">
        <v>0.65</v>
      </c>
      <c r="T21" s="49">
        <v>292955</v>
      </c>
      <c r="U21" s="66"/>
      <c r="V21" s="67">
        <v>43697</v>
      </c>
      <c r="W21" s="68">
        <f t="shared" si="5"/>
        <v>5.72</v>
      </c>
      <c r="X21" s="68">
        <v>10</v>
      </c>
      <c r="Y21" s="68">
        <f t="shared" si="6"/>
        <v>4.28</v>
      </c>
      <c r="Z21" s="72">
        <f t="shared" si="7"/>
        <v>0.42800000000000005</v>
      </c>
      <c r="AA21" s="73">
        <v>0.8</v>
      </c>
      <c r="AB21" s="72">
        <f t="shared" si="8"/>
        <v>0.65</v>
      </c>
      <c r="AC21" s="74">
        <v>1.619366313396164</v>
      </c>
      <c r="AD21" s="75">
        <v>0.025</v>
      </c>
      <c r="AE21" s="75">
        <v>0.106</v>
      </c>
      <c r="AF21" s="75">
        <v>0.17</v>
      </c>
      <c r="AG21" s="75">
        <v>0.15</v>
      </c>
      <c r="AH21" s="4">
        <f t="shared" si="9"/>
        <v>0.9014</v>
      </c>
      <c r="AI21" s="4">
        <f t="shared" si="10"/>
        <v>0.7704000000000001</v>
      </c>
      <c r="AJ21" s="4">
        <v>75</v>
      </c>
      <c r="AK21" s="4">
        <f t="shared" si="11"/>
        <v>0.75</v>
      </c>
      <c r="AL21" s="4">
        <v>0.05</v>
      </c>
      <c r="AM21" s="4">
        <f t="shared" si="3"/>
        <v>0.8</v>
      </c>
    </row>
    <row r="22" spans="1:39" s="4" customFormat="1" ht="27" customHeight="1">
      <c r="A22" s="21">
        <v>17</v>
      </c>
      <c r="B22" s="27" t="s">
        <v>69</v>
      </c>
      <c r="C22" s="23" t="s">
        <v>67</v>
      </c>
      <c r="D22" s="24"/>
      <c r="E22" s="25" t="s">
        <v>68</v>
      </c>
      <c r="F22" s="26" t="s">
        <v>38</v>
      </c>
      <c r="G22" s="27">
        <v>1</v>
      </c>
      <c r="H22" s="29"/>
      <c r="I22" s="52">
        <v>41609</v>
      </c>
      <c r="J22" s="47">
        <v>500000</v>
      </c>
      <c r="K22" s="48">
        <f t="shared" si="4"/>
        <v>500000</v>
      </c>
      <c r="L22" s="49">
        <f t="shared" si="0"/>
        <v>214000</v>
      </c>
      <c r="M22" s="50"/>
      <c r="N22" s="51"/>
      <c r="O22" s="50"/>
      <c r="P22" s="48">
        <f t="shared" si="1"/>
        <v>450700</v>
      </c>
      <c r="Q22" s="49">
        <f t="shared" si="2"/>
        <v>237970</v>
      </c>
      <c r="R22" s="49">
        <v>450700</v>
      </c>
      <c r="S22" s="65">
        <v>0.65</v>
      </c>
      <c r="T22" s="49">
        <v>292955</v>
      </c>
      <c r="U22" s="66"/>
      <c r="V22" s="67">
        <v>43697</v>
      </c>
      <c r="W22" s="68">
        <f t="shared" si="5"/>
        <v>5.72</v>
      </c>
      <c r="X22" s="68">
        <v>10</v>
      </c>
      <c r="Y22" s="68">
        <f t="shared" si="6"/>
        <v>4.28</v>
      </c>
      <c r="Z22" s="72">
        <f t="shared" si="7"/>
        <v>0.42800000000000005</v>
      </c>
      <c r="AA22" s="73">
        <v>0.8</v>
      </c>
      <c r="AB22" s="72">
        <f t="shared" si="8"/>
        <v>0.65</v>
      </c>
      <c r="AC22" s="74">
        <v>1.619366313396164</v>
      </c>
      <c r="AD22" s="75">
        <v>0.025</v>
      </c>
      <c r="AE22" s="75">
        <v>0.106</v>
      </c>
      <c r="AF22" s="75">
        <v>0.17</v>
      </c>
      <c r="AG22" s="75">
        <v>0.15</v>
      </c>
      <c r="AH22" s="4">
        <f t="shared" si="9"/>
        <v>0.9014</v>
      </c>
      <c r="AI22" s="4">
        <f t="shared" si="10"/>
        <v>0.7704000000000001</v>
      </c>
      <c r="AJ22" s="4">
        <v>75</v>
      </c>
      <c r="AK22" s="4">
        <f t="shared" si="11"/>
        <v>0.75</v>
      </c>
      <c r="AL22" s="4">
        <v>0.05</v>
      </c>
      <c r="AM22" s="4">
        <f t="shared" si="3"/>
        <v>0.8</v>
      </c>
    </row>
    <row r="23" spans="1:39" s="4" customFormat="1" ht="27" customHeight="1">
      <c r="A23" s="21">
        <v>18</v>
      </c>
      <c r="B23" s="27"/>
      <c r="C23" s="23" t="s">
        <v>70</v>
      </c>
      <c r="D23" s="30"/>
      <c r="E23" s="25" t="s">
        <v>71</v>
      </c>
      <c r="F23" s="26" t="s">
        <v>38</v>
      </c>
      <c r="G23" s="27">
        <v>1</v>
      </c>
      <c r="H23" s="29"/>
      <c r="I23" s="46">
        <v>40148</v>
      </c>
      <c r="J23" s="47">
        <v>170000</v>
      </c>
      <c r="K23" s="48">
        <f t="shared" si="4"/>
        <v>170000</v>
      </c>
      <c r="L23" s="49">
        <f t="shared" si="0"/>
        <v>4760</v>
      </c>
      <c r="M23" s="50"/>
      <c r="N23" s="51"/>
      <c r="O23" s="50"/>
      <c r="P23" s="48">
        <f t="shared" si="1"/>
        <v>119646</v>
      </c>
      <c r="Q23" s="49">
        <f t="shared" si="2"/>
        <v>15315</v>
      </c>
      <c r="R23" s="49">
        <v>119646</v>
      </c>
      <c r="S23" s="65">
        <v>0.28</v>
      </c>
      <c r="T23" s="49">
        <v>33501</v>
      </c>
      <c r="U23" s="66"/>
      <c r="V23" s="67">
        <v>43697</v>
      </c>
      <c r="W23" s="68">
        <f t="shared" si="5"/>
        <v>9.72</v>
      </c>
      <c r="X23" s="68">
        <v>10</v>
      </c>
      <c r="Y23" s="68">
        <f t="shared" si="6"/>
        <v>0.27999999999999936</v>
      </c>
      <c r="Z23" s="72">
        <f t="shared" si="7"/>
        <v>0.027999999999999935</v>
      </c>
      <c r="AA23" s="73">
        <v>0.45</v>
      </c>
      <c r="AB23" s="72">
        <f t="shared" si="8"/>
        <v>0.28</v>
      </c>
      <c r="AC23" s="74">
        <v>1.4315098468271332</v>
      </c>
      <c r="AD23" s="75">
        <v>0.025</v>
      </c>
      <c r="AE23" s="75">
        <v>0.106</v>
      </c>
      <c r="AF23" s="75">
        <v>0.17</v>
      </c>
      <c r="AG23" s="75">
        <v>0.15</v>
      </c>
      <c r="AH23" s="4">
        <f t="shared" si="9"/>
        <v>0.7038</v>
      </c>
      <c r="AI23" s="4">
        <f t="shared" si="10"/>
        <v>0.05039999999999988</v>
      </c>
      <c r="AJ23" s="4">
        <v>40</v>
      </c>
      <c r="AK23" s="4">
        <f t="shared" si="11"/>
        <v>0.4</v>
      </c>
      <c r="AL23" s="4">
        <v>0.05</v>
      </c>
      <c r="AM23" s="4">
        <f t="shared" si="3"/>
        <v>0.45</v>
      </c>
    </row>
    <row r="24" spans="1:39" s="4" customFormat="1" ht="27" customHeight="1">
      <c r="A24" s="21">
        <v>19</v>
      </c>
      <c r="B24" s="27" t="s">
        <v>72</v>
      </c>
      <c r="C24" s="23" t="s">
        <v>73</v>
      </c>
      <c r="D24" s="30"/>
      <c r="E24" s="25" t="s">
        <v>71</v>
      </c>
      <c r="F24" s="26" t="s">
        <v>38</v>
      </c>
      <c r="G24" s="27">
        <v>1</v>
      </c>
      <c r="H24" s="29"/>
      <c r="I24" s="46">
        <v>40148</v>
      </c>
      <c r="J24" s="47">
        <v>1700000</v>
      </c>
      <c r="K24" s="48">
        <f t="shared" si="4"/>
        <v>1700000</v>
      </c>
      <c r="L24" s="49">
        <f t="shared" si="0"/>
        <v>47600</v>
      </c>
      <c r="M24" s="50"/>
      <c r="N24" s="53"/>
      <c r="O24" s="50"/>
      <c r="P24" s="48">
        <f t="shared" si="1"/>
        <v>1196460</v>
      </c>
      <c r="Q24" s="49">
        <f t="shared" si="2"/>
        <v>153147</v>
      </c>
      <c r="R24" s="49">
        <v>1196460</v>
      </c>
      <c r="S24" s="65">
        <v>0.28</v>
      </c>
      <c r="T24" s="49">
        <v>335009</v>
      </c>
      <c r="U24" s="66"/>
      <c r="V24" s="67">
        <v>43697</v>
      </c>
      <c r="W24" s="68">
        <f t="shared" si="5"/>
        <v>9.72</v>
      </c>
      <c r="X24" s="68">
        <v>10</v>
      </c>
      <c r="Y24" s="68">
        <f t="shared" si="6"/>
        <v>0.27999999999999936</v>
      </c>
      <c r="Z24" s="72">
        <f t="shared" si="7"/>
        <v>0.027999999999999935</v>
      </c>
      <c r="AA24" s="73">
        <v>0.45</v>
      </c>
      <c r="AB24" s="72">
        <f t="shared" si="8"/>
        <v>0.28</v>
      </c>
      <c r="AC24" s="74">
        <v>1.4315098468271332</v>
      </c>
      <c r="AD24" s="75">
        <v>0.025</v>
      </c>
      <c r="AE24" s="75">
        <v>0.106</v>
      </c>
      <c r="AF24" s="75">
        <v>0.17</v>
      </c>
      <c r="AG24" s="75">
        <v>0.15</v>
      </c>
      <c r="AH24" s="4">
        <f t="shared" si="9"/>
        <v>0.7038</v>
      </c>
      <c r="AI24" s="4">
        <f t="shared" si="10"/>
        <v>0.05039999999999988</v>
      </c>
      <c r="AJ24" s="4">
        <v>40</v>
      </c>
      <c r="AK24" s="4">
        <f t="shared" si="11"/>
        <v>0.4</v>
      </c>
      <c r="AL24" s="4">
        <v>0.05</v>
      </c>
      <c r="AM24" s="4">
        <f t="shared" si="3"/>
        <v>0.45</v>
      </c>
    </row>
    <row r="25" spans="1:39" s="4" customFormat="1" ht="27" customHeight="1">
      <c r="A25" s="21">
        <v>20</v>
      </c>
      <c r="B25" s="27" t="s">
        <v>74</v>
      </c>
      <c r="C25" s="23" t="s">
        <v>73</v>
      </c>
      <c r="D25" s="30"/>
      <c r="E25" s="25" t="s">
        <v>71</v>
      </c>
      <c r="F25" s="26" t="s">
        <v>38</v>
      </c>
      <c r="G25" s="27">
        <v>1</v>
      </c>
      <c r="H25" s="29"/>
      <c r="I25" s="46">
        <v>40148</v>
      </c>
      <c r="J25" s="47">
        <v>1700000</v>
      </c>
      <c r="K25" s="48">
        <f t="shared" si="4"/>
        <v>1700000</v>
      </c>
      <c r="L25" s="49">
        <f t="shared" si="0"/>
        <v>47600</v>
      </c>
      <c r="M25" s="50"/>
      <c r="N25" s="53"/>
      <c r="O25" s="50"/>
      <c r="P25" s="48">
        <f t="shared" si="1"/>
        <v>1196460</v>
      </c>
      <c r="Q25" s="49">
        <f t="shared" si="2"/>
        <v>153147</v>
      </c>
      <c r="R25" s="49">
        <v>1196460</v>
      </c>
      <c r="S25" s="65">
        <v>0.28</v>
      </c>
      <c r="T25" s="49">
        <v>335009</v>
      </c>
      <c r="U25" s="66"/>
      <c r="V25" s="67">
        <v>43697</v>
      </c>
      <c r="W25" s="68">
        <f t="shared" si="5"/>
        <v>9.72</v>
      </c>
      <c r="X25" s="68">
        <v>10</v>
      </c>
      <c r="Y25" s="68">
        <f t="shared" si="6"/>
        <v>0.27999999999999936</v>
      </c>
      <c r="Z25" s="72">
        <f t="shared" si="7"/>
        <v>0.027999999999999935</v>
      </c>
      <c r="AA25" s="73">
        <v>0.45</v>
      </c>
      <c r="AB25" s="72">
        <f t="shared" si="8"/>
        <v>0.28</v>
      </c>
      <c r="AC25" s="74">
        <v>1.4315098468271332</v>
      </c>
      <c r="AD25" s="75">
        <v>0.025</v>
      </c>
      <c r="AE25" s="75">
        <v>0.106</v>
      </c>
      <c r="AF25" s="75">
        <v>0.17</v>
      </c>
      <c r="AG25" s="75">
        <v>0.15</v>
      </c>
      <c r="AH25" s="4">
        <f t="shared" si="9"/>
        <v>0.7038</v>
      </c>
      <c r="AI25" s="4">
        <f t="shared" si="10"/>
        <v>0.05039999999999988</v>
      </c>
      <c r="AJ25" s="4">
        <v>40</v>
      </c>
      <c r="AK25" s="4">
        <f t="shared" si="11"/>
        <v>0.4</v>
      </c>
      <c r="AL25" s="4">
        <v>0.05</v>
      </c>
      <c r="AM25" s="4">
        <f t="shared" si="3"/>
        <v>0.45</v>
      </c>
    </row>
    <row r="26" spans="1:39" s="4" customFormat="1" ht="27" customHeight="1">
      <c r="A26" s="21">
        <v>21</v>
      </c>
      <c r="B26" s="27" t="s">
        <v>75</v>
      </c>
      <c r="C26" s="23" t="s">
        <v>73</v>
      </c>
      <c r="D26" s="30"/>
      <c r="E26" s="25" t="s">
        <v>71</v>
      </c>
      <c r="F26" s="26" t="s">
        <v>38</v>
      </c>
      <c r="G26" s="27">
        <v>1</v>
      </c>
      <c r="H26" s="29"/>
      <c r="I26" s="46">
        <v>40148</v>
      </c>
      <c r="J26" s="47">
        <v>1700000</v>
      </c>
      <c r="K26" s="48">
        <f t="shared" si="4"/>
        <v>1700000</v>
      </c>
      <c r="L26" s="49">
        <f t="shared" si="0"/>
        <v>47600</v>
      </c>
      <c r="M26" s="50"/>
      <c r="N26" s="53"/>
      <c r="O26" s="50"/>
      <c r="P26" s="48">
        <f t="shared" si="1"/>
        <v>1196460</v>
      </c>
      <c r="Q26" s="49">
        <f t="shared" si="2"/>
        <v>153147</v>
      </c>
      <c r="R26" s="49">
        <v>1196460</v>
      </c>
      <c r="S26" s="65">
        <v>0.28</v>
      </c>
      <c r="T26" s="49">
        <v>335009</v>
      </c>
      <c r="U26" s="66"/>
      <c r="V26" s="67">
        <v>43697</v>
      </c>
      <c r="W26" s="68">
        <f t="shared" si="5"/>
        <v>9.72</v>
      </c>
      <c r="X26" s="68">
        <v>10</v>
      </c>
      <c r="Y26" s="68">
        <f t="shared" si="6"/>
        <v>0.27999999999999936</v>
      </c>
      <c r="Z26" s="72">
        <f t="shared" si="7"/>
        <v>0.027999999999999935</v>
      </c>
      <c r="AA26" s="73">
        <v>0.45</v>
      </c>
      <c r="AB26" s="72">
        <f t="shared" si="8"/>
        <v>0.28</v>
      </c>
      <c r="AC26" s="74">
        <v>1.4315098468271332</v>
      </c>
      <c r="AD26" s="75">
        <v>0.025</v>
      </c>
      <c r="AE26" s="75">
        <v>0.106</v>
      </c>
      <c r="AF26" s="75">
        <v>0.17</v>
      </c>
      <c r="AG26" s="75">
        <v>0.15</v>
      </c>
      <c r="AH26" s="4">
        <f t="shared" si="9"/>
        <v>0.7038</v>
      </c>
      <c r="AI26" s="4">
        <f t="shared" si="10"/>
        <v>0.05039999999999988</v>
      </c>
      <c r="AJ26" s="4">
        <v>40</v>
      </c>
      <c r="AK26" s="4">
        <f t="shared" si="11"/>
        <v>0.4</v>
      </c>
      <c r="AL26" s="4">
        <v>0.05</v>
      </c>
      <c r="AM26" s="4">
        <f t="shared" si="3"/>
        <v>0.45</v>
      </c>
    </row>
    <row r="27" spans="1:39" s="2" customFormat="1" ht="27" customHeight="1">
      <c r="A27" s="21">
        <v>22</v>
      </c>
      <c r="B27" s="31" t="s">
        <v>76</v>
      </c>
      <c r="C27" s="23" t="s">
        <v>77</v>
      </c>
      <c r="D27" s="24"/>
      <c r="E27" s="25" t="s">
        <v>71</v>
      </c>
      <c r="F27" s="26" t="s">
        <v>38</v>
      </c>
      <c r="G27" s="27">
        <v>1</v>
      </c>
      <c r="H27" s="29"/>
      <c r="I27" s="46">
        <v>40148</v>
      </c>
      <c r="J27" s="47">
        <v>1700000</v>
      </c>
      <c r="K27" s="48">
        <f t="shared" si="4"/>
        <v>1700000</v>
      </c>
      <c r="L27" s="49">
        <f t="shared" si="0"/>
        <v>47600</v>
      </c>
      <c r="M27" s="54"/>
      <c r="N27" s="55"/>
      <c r="O27" s="54"/>
      <c r="P27" s="48">
        <f t="shared" si="1"/>
        <v>1196460</v>
      </c>
      <c r="Q27" s="49">
        <f t="shared" si="2"/>
        <v>153147</v>
      </c>
      <c r="R27" s="49">
        <v>1196460</v>
      </c>
      <c r="S27" s="65">
        <v>0.28</v>
      </c>
      <c r="T27" s="49">
        <v>335009</v>
      </c>
      <c r="U27" s="66"/>
      <c r="V27" s="67">
        <v>43697</v>
      </c>
      <c r="W27" s="68">
        <f t="shared" si="5"/>
        <v>9.72</v>
      </c>
      <c r="X27" s="68">
        <v>10</v>
      </c>
      <c r="Y27" s="68">
        <f t="shared" si="6"/>
        <v>0.27999999999999936</v>
      </c>
      <c r="Z27" s="72">
        <f t="shared" si="7"/>
        <v>0.027999999999999935</v>
      </c>
      <c r="AA27" s="73">
        <v>0.45</v>
      </c>
      <c r="AB27" s="72">
        <f t="shared" si="8"/>
        <v>0.28</v>
      </c>
      <c r="AC27" s="74">
        <v>1.4315098468271332</v>
      </c>
      <c r="AD27" s="75">
        <v>0.025</v>
      </c>
      <c r="AE27" s="75">
        <v>0.106</v>
      </c>
      <c r="AF27" s="75">
        <v>0.17</v>
      </c>
      <c r="AG27" s="75">
        <v>0.15</v>
      </c>
      <c r="AH27" s="4">
        <f t="shared" si="9"/>
        <v>0.7038</v>
      </c>
      <c r="AI27" s="4">
        <f t="shared" si="10"/>
        <v>0.05039999999999988</v>
      </c>
      <c r="AJ27" s="2">
        <v>40</v>
      </c>
      <c r="AK27" s="4">
        <f t="shared" si="11"/>
        <v>0.4</v>
      </c>
      <c r="AL27" s="4">
        <v>0.05</v>
      </c>
      <c r="AM27" s="4">
        <f t="shared" si="3"/>
        <v>0.45</v>
      </c>
    </row>
    <row r="28" spans="1:39" s="2" customFormat="1" ht="27" customHeight="1">
      <c r="A28" s="21">
        <v>23</v>
      </c>
      <c r="B28" s="31" t="s">
        <v>78</v>
      </c>
      <c r="C28" s="23" t="s">
        <v>77</v>
      </c>
      <c r="D28" s="24"/>
      <c r="E28" s="25" t="s">
        <v>71</v>
      </c>
      <c r="F28" s="26" t="s">
        <v>38</v>
      </c>
      <c r="G28" s="27">
        <v>1</v>
      </c>
      <c r="H28" s="29"/>
      <c r="I28" s="46">
        <v>40148</v>
      </c>
      <c r="J28" s="47">
        <v>1700000</v>
      </c>
      <c r="K28" s="48">
        <f t="shared" si="4"/>
        <v>1700000</v>
      </c>
      <c r="L28" s="49">
        <f t="shared" si="0"/>
        <v>47600</v>
      </c>
      <c r="M28" s="54"/>
      <c r="N28" s="55"/>
      <c r="O28" s="54"/>
      <c r="P28" s="48">
        <f t="shared" si="1"/>
        <v>1196460</v>
      </c>
      <c r="Q28" s="49">
        <f t="shared" si="2"/>
        <v>153147</v>
      </c>
      <c r="R28" s="49">
        <v>1196460</v>
      </c>
      <c r="S28" s="65">
        <v>0.28</v>
      </c>
      <c r="T28" s="49">
        <v>335009</v>
      </c>
      <c r="U28" s="66"/>
      <c r="V28" s="67">
        <v>43697</v>
      </c>
      <c r="W28" s="68">
        <f t="shared" si="5"/>
        <v>9.72</v>
      </c>
      <c r="X28" s="68">
        <v>10</v>
      </c>
      <c r="Y28" s="68">
        <f t="shared" si="6"/>
        <v>0.27999999999999936</v>
      </c>
      <c r="Z28" s="72">
        <f t="shared" si="7"/>
        <v>0.027999999999999935</v>
      </c>
      <c r="AA28" s="73">
        <v>0.45</v>
      </c>
      <c r="AB28" s="72">
        <f t="shared" si="8"/>
        <v>0.28</v>
      </c>
      <c r="AC28" s="74">
        <v>1.4315098468271332</v>
      </c>
      <c r="AD28" s="75">
        <v>0.025</v>
      </c>
      <c r="AE28" s="75">
        <v>0.106</v>
      </c>
      <c r="AF28" s="75">
        <v>0.17</v>
      </c>
      <c r="AG28" s="75">
        <v>0.15</v>
      </c>
      <c r="AH28" s="4">
        <f t="shared" si="9"/>
        <v>0.7038</v>
      </c>
      <c r="AI28" s="4">
        <f t="shared" si="10"/>
        <v>0.05039999999999988</v>
      </c>
      <c r="AJ28" s="2">
        <v>40</v>
      </c>
      <c r="AK28" s="4">
        <f t="shared" si="11"/>
        <v>0.4</v>
      </c>
      <c r="AL28" s="4">
        <v>0.05</v>
      </c>
      <c r="AM28" s="4">
        <f t="shared" si="3"/>
        <v>0.45</v>
      </c>
    </row>
    <row r="29" spans="1:39" s="2" customFormat="1" ht="27" customHeight="1">
      <c r="A29" s="21">
        <v>24</v>
      </c>
      <c r="B29" s="31" t="s">
        <v>79</v>
      </c>
      <c r="C29" s="23" t="s">
        <v>80</v>
      </c>
      <c r="D29" s="24"/>
      <c r="E29" s="25" t="s">
        <v>81</v>
      </c>
      <c r="F29" s="26" t="s">
        <v>38</v>
      </c>
      <c r="G29" s="27">
        <v>1</v>
      </c>
      <c r="H29" s="29"/>
      <c r="I29" s="46">
        <v>40634</v>
      </c>
      <c r="J29" s="47">
        <v>1300000</v>
      </c>
      <c r="K29" s="48">
        <f t="shared" si="4"/>
        <v>1300000</v>
      </c>
      <c r="L29" s="49">
        <f t="shared" si="0"/>
        <v>209300</v>
      </c>
      <c r="M29" s="54"/>
      <c r="N29" s="55"/>
      <c r="O29" s="54"/>
      <c r="P29" s="48">
        <f t="shared" si="1"/>
        <v>864890</v>
      </c>
      <c r="Q29" s="49">
        <f t="shared" si="2"/>
        <v>225736</v>
      </c>
      <c r="R29" s="49">
        <v>864890</v>
      </c>
      <c r="S29" s="65">
        <v>0.33</v>
      </c>
      <c r="T29" s="49">
        <v>285414</v>
      </c>
      <c r="U29" s="66"/>
      <c r="V29" s="67">
        <v>43697</v>
      </c>
      <c r="W29" s="68">
        <f t="shared" si="5"/>
        <v>8.39</v>
      </c>
      <c r="X29" s="68">
        <v>10</v>
      </c>
      <c r="Y29" s="68">
        <f t="shared" si="6"/>
        <v>1.6099999999999994</v>
      </c>
      <c r="Z29" s="72">
        <f t="shared" si="7"/>
        <v>0.16099999999999995</v>
      </c>
      <c r="AA29" s="73">
        <v>0.45</v>
      </c>
      <c r="AB29" s="72">
        <f t="shared" si="8"/>
        <v>0.33</v>
      </c>
      <c r="AC29" s="74">
        <v>1.2961965495226422</v>
      </c>
      <c r="AD29" s="75">
        <v>0.025</v>
      </c>
      <c r="AE29" s="75">
        <v>0.106</v>
      </c>
      <c r="AF29" s="75">
        <v>0.17</v>
      </c>
      <c r="AG29" s="75">
        <v>0.15</v>
      </c>
      <c r="AH29" s="4">
        <f t="shared" si="9"/>
        <v>0.6653</v>
      </c>
      <c r="AI29" s="4">
        <f t="shared" si="10"/>
        <v>0.2897999999999999</v>
      </c>
      <c r="AJ29" s="2">
        <v>40</v>
      </c>
      <c r="AK29" s="4">
        <f t="shared" si="11"/>
        <v>0.4</v>
      </c>
      <c r="AL29" s="4">
        <v>0.05</v>
      </c>
      <c r="AM29" s="4">
        <f t="shared" si="3"/>
        <v>0.45</v>
      </c>
    </row>
    <row r="30" spans="1:39" s="2" customFormat="1" ht="27" customHeight="1">
      <c r="A30" s="21">
        <v>25</v>
      </c>
      <c r="B30" s="31"/>
      <c r="C30" s="23" t="s">
        <v>82</v>
      </c>
      <c r="D30" s="23" t="s">
        <v>83</v>
      </c>
      <c r="E30" s="32" t="s">
        <v>84</v>
      </c>
      <c r="F30" s="26" t="s">
        <v>38</v>
      </c>
      <c r="G30" s="27">
        <v>1</v>
      </c>
      <c r="H30" s="29"/>
      <c r="I30" s="52">
        <v>41275</v>
      </c>
      <c r="J30" s="56">
        <v>1700000</v>
      </c>
      <c r="K30" s="57">
        <f t="shared" si="4"/>
        <v>1700000</v>
      </c>
      <c r="L30" s="49">
        <f t="shared" si="0"/>
        <v>571200</v>
      </c>
      <c r="M30" s="54"/>
      <c r="N30" s="55"/>
      <c r="O30" s="54"/>
      <c r="P30" s="57">
        <f t="shared" si="1"/>
        <v>1704080</v>
      </c>
      <c r="Q30" s="49">
        <f t="shared" si="2"/>
        <v>742979</v>
      </c>
      <c r="R30" s="49">
        <v>1704080</v>
      </c>
      <c r="S30" s="65">
        <v>0.52</v>
      </c>
      <c r="T30" s="49">
        <v>886122</v>
      </c>
      <c r="U30" s="66"/>
      <c r="V30" s="67">
        <v>43697</v>
      </c>
      <c r="W30" s="68">
        <f t="shared" si="5"/>
        <v>6.64</v>
      </c>
      <c r="X30" s="68">
        <v>10</v>
      </c>
      <c r="Y30" s="68">
        <f t="shared" si="6"/>
        <v>3.3600000000000003</v>
      </c>
      <c r="Z30" s="72">
        <f t="shared" si="7"/>
        <v>0.336</v>
      </c>
      <c r="AA30" s="76">
        <v>0.65</v>
      </c>
      <c r="AB30" s="72">
        <f t="shared" si="8"/>
        <v>0.52</v>
      </c>
      <c r="AC30" s="77">
        <v>1.8506364922206504</v>
      </c>
      <c r="AD30" s="78">
        <v>0.025</v>
      </c>
      <c r="AE30" s="78">
        <v>0.106</v>
      </c>
      <c r="AF30" s="78">
        <v>0.17</v>
      </c>
      <c r="AG30" s="78">
        <v>0.15</v>
      </c>
      <c r="AH30" s="4">
        <f t="shared" si="9"/>
        <v>1.0024</v>
      </c>
      <c r="AI30" s="4">
        <f t="shared" si="10"/>
        <v>0.6048</v>
      </c>
      <c r="AJ30" s="2">
        <v>60</v>
      </c>
      <c r="AK30" s="4">
        <f t="shared" si="11"/>
        <v>0.6</v>
      </c>
      <c r="AL30" s="4">
        <v>0.05</v>
      </c>
      <c r="AM30" s="4">
        <f t="shared" si="3"/>
        <v>0.65</v>
      </c>
    </row>
    <row r="31" spans="1:39" s="2" customFormat="1" ht="27" customHeight="1">
      <c r="A31" s="21">
        <v>26</v>
      </c>
      <c r="B31" s="31"/>
      <c r="C31" s="23" t="s">
        <v>82</v>
      </c>
      <c r="D31" s="23" t="s">
        <v>85</v>
      </c>
      <c r="E31" s="32" t="s">
        <v>84</v>
      </c>
      <c r="F31" s="26" t="s">
        <v>38</v>
      </c>
      <c r="G31" s="27">
        <v>1</v>
      </c>
      <c r="H31" s="29"/>
      <c r="I31" s="52">
        <v>41395</v>
      </c>
      <c r="J31" s="47">
        <v>1700000</v>
      </c>
      <c r="K31" s="48">
        <f t="shared" si="4"/>
        <v>1700000</v>
      </c>
      <c r="L31" s="49">
        <f t="shared" si="0"/>
        <v>627300</v>
      </c>
      <c r="M31" s="54"/>
      <c r="N31" s="55"/>
      <c r="O31" s="54"/>
      <c r="P31" s="48">
        <f t="shared" si="1"/>
        <v>1602080</v>
      </c>
      <c r="Q31" s="49">
        <f t="shared" si="2"/>
        <v>751376</v>
      </c>
      <c r="R31" s="49">
        <v>1602080</v>
      </c>
      <c r="S31" s="65">
        <v>0.57</v>
      </c>
      <c r="T31" s="49">
        <v>913186</v>
      </c>
      <c r="U31" s="66"/>
      <c r="V31" s="67">
        <v>43697</v>
      </c>
      <c r="W31" s="68">
        <f t="shared" si="5"/>
        <v>6.31</v>
      </c>
      <c r="X31" s="68">
        <v>10</v>
      </c>
      <c r="Y31" s="68">
        <f t="shared" si="6"/>
        <v>3.6900000000000004</v>
      </c>
      <c r="Z31" s="72">
        <f t="shared" si="7"/>
        <v>0.36900000000000005</v>
      </c>
      <c r="AA31" s="73">
        <v>0.7</v>
      </c>
      <c r="AB31" s="72">
        <f t="shared" si="8"/>
        <v>0.57</v>
      </c>
      <c r="AC31" s="74">
        <v>1.7227207115827254</v>
      </c>
      <c r="AD31" s="75">
        <v>0.025</v>
      </c>
      <c r="AE31" s="75">
        <v>0.106</v>
      </c>
      <c r="AF31" s="75">
        <v>0.17</v>
      </c>
      <c r="AG31" s="75">
        <v>0.15</v>
      </c>
      <c r="AH31" s="4">
        <f t="shared" si="9"/>
        <v>0.9424</v>
      </c>
      <c r="AI31" s="4">
        <f t="shared" si="10"/>
        <v>0.6642000000000001</v>
      </c>
      <c r="AJ31" s="2">
        <v>65</v>
      </c>
      <c r="AK31" s="4">
        <f t="shared" si="11"/>
        <v>0.65</v>
      </c>
      <c r="AL31" s="4">
        <v>0.05</v>
      </c>
      <c r="AM31" s="4">
        <f t="shared" si="3"/>
        <v>0.7000000000000001</v>
      </c>
    </row>
    <row r="32" spans="1:39" s="2" customFormat="1" ht="27" customHeight="1">
      <c r="A32" s="21">
        <v>27</v>
      </c>
      <c r="B32" s="31"/>
      <c r="C32" s="23" t="s">
        <v>86</v>
      </c>
      <c r="D32" s="23" t="s">
        <v>87</v>
      </c>
      <c r="E32" s="25" t="s">
        <v>88</v>
      </c>
      <c r="F32" s="26" t="s">
        <v>38</v>
      </c>
      <c r="G32" s="27">
        <v>1</v>
      </c>
      <c r="H32" s="29"/>
      <c r="I32" s="46">
        <v>41183</v>
      </c>
      <c r="J32" s="47">
        <v>2280000</v>
      </c>
      <c r="K32" s="48">
        <f t="shared" si="4"/>
        <v>2280000</v>
      </c>
      <c r="L32" s="49">
        <f t="shared" si="0"/>
        <v>709080</v>
      </c>
      <c r="M32" s="54"/>
      <c r="N32" s="55"/>
      <c r="O32" s="54"/>
      <c r="P32" s="48">
        <f t="shared" si="1"/>
        <v>2365728</v>
      </c>
      <c r="Q32" s="49">
        <f t="shared" si="2"/>
        <v>972314</v>
      </c>
      <c r="R32" s="49">
        <v>2365728</v>
      </c>
      <c r="S32" s="65">
        <v>0.51</v>
      </c>
      <c r="T32" s="49">
        <v>1206521</v>
      </c>
      <c r="U32" s="66"/>
      <c r="V32" s="67">
        <v>43697</v>
      </c>
      <c r="W32" s="68">
        <f t="shared" si="5"/>
        <v>6.89</v>
      </c>
      <c r="X32" s="68">
        <v>10</v>
      </c>
      <c r="Y32" s="68">
        <f t="shared" si="6"/>
        <v>3.1100000000000003</v>
      </c>
      <c r="Z32" s="72">
        <f t="shared" si="7"/>
        <v>0.31100000000000005</v>
      </c>
      <c r="AA32" s="73">
        <v>0.65</v>
      </c>
      <c r="AB32" s="72">
        <f t="shared" si="8"/>
        <v>0.51</v>
      </c>
      <c r="AC32" s="74">
        <v>1.9300887276541807</v>
      </c>
      <c r="AD32" s="75">
        <v>0.025</v>
      </c>
      <c r="AE32" s="75">
        <v>0.106</v>
      </c>
      <c r="AF32" s="75">
        <v>0.17</v>
      </c>
      <c r="AG32" s="75">
        <v>0.15</v>
      </c>
      <c r="AH32" s="4">
        <f t="shared" si="9"/>
        <v>1.0376</v>
      </c>
      <c r="AI32" s="4">
        <f t="shared" si="10"/>
        <v>0.5598000000000001</v>
      </c>
      <c r="AJ32" s="2">
        <v>60</v>
      </c>
      <c r="AK32" s="4">
        <f t="shared" si="11"/>
        <v>0.6</v>
      </c>
      <c r="AL32" s="4">
        <v>0.05</v>
      </c>
      <c r="AM32" s="4">
        <f t="shared" si="3"/>
        <v>0.65</v>
      </c>
    </row>
    <row r="33" spans="1:39" s="2" customFormat="1" ht="27" customHeight="1">
      <c r="A33" s="21">
        <v>28</v>
      </c>
      <c r="B33" s="31"/>
      <c r="C33" s="23" t="s">
        <v>89</v>
      </c>
      <c r="D33" s="24"/>
      <c r="E33" s="23"/>
      <c r="F33" s="33" t="s">
        <v>90</v>
      </c>
      <c r="G33" s="34">
        <v>29317</v>
      </c>
      <c r="H33" s="29"/>
      <c r="I33" s="52">
        <v>41395</v>
      </c>
      <c r="J33" s="47">
        <v>435</v>
      </c>
      <c r="K33" s="48">
        <f t="shared" si="4"/>
        <v>12752895</v>
      </c>
      <c r="L33" s="49">
        <f t="shared" si="0"/>
        <v>4705818</v>
      </c>
      <c r="M33" s="54"/>
      <c r="N33" s="55"/>
      <c r="O33" s="54"/>
      <c r="P33" s="48">
        <f t="shared" si="1"/>
        <v>12018328</v>
      </c>
      <c r="Q33" s="49">
        <f t="shared" si="2"/>
        <v>5636596</v>
      </c>
      <c r="R33" s="49">
        <v>12018328</v>
      </c>
      <c r="S33" s="65">
        <v>0.6</v>
      </c>
      <c r="T33" s="49">
        <v>7210997</v>
      </c>
      <c r="U33" s="66"/>
      <c r="V33" s="67">
        <v>43697</v>
      </c>
      <c r="W33" s="68">
        <f t="shared" si="5"/>
        <v>6.31</v>
      </c>
      <c r="X33" s="68">
        <v>10</v>
      </c>
      <c r="Y33" s="68">
        <f t="shared" si="6"/>
        <v>3.6900000000000004</v>
      </c>
      <c r="Z33" s="72">
        <f t="shared" si="7"/>
        <v>0.36900000000000005</v>
      </c>
      <c r="AA33" s="73">
        <v>0.75</v>
      </c>
      <c r="AB33" s="72">
        <f t="shared" si="8"/>
        <v>0.6</v>
      </c>
      <c r="AC33" s="74">
        <v>1.7227207115827254</v>
      </c>
      <c r="AD33" s="75">
        <v>0.025</v>
      </c>
      <c r="AE33" s="75">
        <v>0.106</v>
      </c>
      <c r="AF33" s="75">
        <v>0.17</v>
      </c>
      <c r="AG33" s="75">
        <v>0.15</v>
      </c>
      <c r="AH33" s="4">
        <f t="shared" si="9"/>
        <v>0.9424</v>
      </c>
      <c r="AI33" s="4">
        <f t="shared" si="10"/>
        <v>0.6642000000000001</v>
      </c>
      <c r="AJ33" s="2">
        <v>70</v>
      </c>
      <c r="AK33" s="4">
        <f t="shared" si="11"/>
        <v>0.7</v>
      </c>
      <c r="AL33" s="4">
        <v>0.05</v>
      </c>
      <c r="AM33" s="4">
        <f t="shared" si="3"/>
        <v>0.75</v>
      </c>
    </row>
    <row r="34" spans="1:39" s="2" customFormat="1" ht="27" customHeight="1">
      <c r="A34" s="21"/>
      <c r="B34" s="35"/>
      <c r="C34" s="36" t="s">
        <v>91</v>
      </c>
      <c r="D34" s="24"/>
      <c r="E34" s="23"/>
      <c r="F34" s="33"/>
      <c r="G34" s="37"/>
      <c r="H34" s="29"/>
      <c r="I34" s="58"/>
      <c r="J34" s="59"/>
      <c r="K34" s="60">
        <f>SUM(K6:K33)</f>
        <v>69222895</v>
      </c>
      <c r="L34" s="60">
        <f>SUM(L6:L33)</f>
        <v>18471398</v>
      </c>
      <c r="M34" s="60"/>
      <c r="N34" s="60"/>
      <c r="O34" s="60"/>
      <c r="P34" s="60">
        <f>SUM(P6:P33)</f>
        <v>63899048</v>
      </c>
      <c r="Q34" s="60">
        <f>SUM(Q6:Q33)</f>
        <v>24247775</v>
      </c>
      <c r="R34" s="69">
        <f>SUM(R6:R33)</f>
        <v>63899048</v>
      </c>
      <c r="S34" s="69"/>
      <c r="T34" s="69">
        <f>SUM(T6:T33)</f>
        <v>30088280</v>
      </c>
      <c r="U34" s="66"/>
      <c r="V34" s="70"/>
      <c r="W34" s="4"/>
      <c r="X34" s="4"/>
      <c r="Y34" s="4"/>
      <c r="Z34" s="79"/>
      <c r="AA34" s="80"/>
      <c r="AB34" s="79"/>
      <c r="AC34" s="81"/>
      <c r="AD34" s="82"/>
      <c r="AE34" s="82"/>
      <c r="AF34" s="82"/>
      <c r="AG34" s="82"/>
      <c r="AH34" s="4"/>
      <c r="AI34" s="4"/>
      <c r="AK34" s="4"/>
      <c r="AL34" s="4"/>
      <c r="AM34" s="4"/>
    </row>
    <row r="35" spans="1:39" s="2" customFormat="1" ht="27" customHeight="1">
      <c r="A35" s="38"/>
      <c r="B35" s="39"/>
      <c r="C35" s="4"/>
      <c r="D35" s="4"/>
      <c r="E35" s="4"/>
      <c r="F35" s="39"/>
      <c r="G35" s="39"/>
      <c r="I35" s="61"/>
      <c r="J35" s="62"/>
      <c r="V35" s="70"/>
      <c r="W35" s="4"/>
      <c r="X35" s="4"/>
      <c r="Y35" s="4"/>
      <c r="Z35" s="79"/>
      <c r="AA35" s="80"/>
      <c r="AB35" s="79"/>
      <c r="AC35" s="81"/>
      <c r="AD35" s="82"/>
      <c r="AE35" s="82"/>
      <c r="AF35" s="82"/>
      <c r="AG35" s="82"/>
      <c r="AH35" s="4"/>
      <c r="AI35" s="4"/>
      <c r="AK35" s="4"/>
      <c r="AL35" s="4"/>
      <c r="AM35" s="4"/>
    </row>
    <row r="36" spans="1:39" s="2" customFormat="1" ht="27" customHeight="1">
      <c r="A36" s="38"/>
      <c r="B36" s="39"/>
      <c r="C36" s="4"/>
      <c r="D36" s="4"/>
      <c r="E36" s="4"/>
      <c r="F36" s="39"/>
      <c r="G36" s="39"/>
      <c r="I36" s="61"/>
      <c r="J36" s="62"/>
      <c r="V36" s="70"/>
      <c r="W36" s="4"/>
      <c r="X36" s="4"/>
      <c r="Y36" s="4"/>
      <c r="Z36" s="79"/>
      <c r="AA36" s="80"/>
      <c r="AB36" s="79"/>
      <c r="AC36" s="81"/>
      <c r="AD36" s="82"/>
      <c r="AE36" s="82"/>
      <c r="AF36" s="82"/>
      <c r="AG36" s="82"/>
      <c r="AH36" s="4"/>
      <c r="AI36" s="4"/>
      <c r="AK36" s="4"/>
      <c r="AL36" s="4"/>
      <c r="AM36" s="4"/>
    </row>
    <row r="37" spans="1:39" s="2" customFormat="1" ht="27" customHeight="1">
      <c r="A37" s="38"/>
      <c r="B37" s="39"/>
      <c r="C37" s="4"/>
      <c r="D37" s="4"/>
      <c r="E37" s="4"/>
      <c r="F37" s="39"/>
      <c r="G37" s="39"/>
      <c r="I37" s="61"/>
      <c r="J37" s="62"/>
      <c r="V37" s="70"/>
      <c r="W37" s="4"/>
      <c r="X37" s="4"/>
      <c r="Y37" s="4"/>
      <c r="Z37" s="79"/>
      <c r="AA37" s="80"/>
      <c r="AB37" s="79"/>
      <c r="AC37" s="81"/>
      <c r="AD37" s="82"/>
      <c r="AE37" s="82"/>
      <c r="AF37" s="82"/>
      <c r="AG37" s="82"/>
      <c r="AH37" s="4"/>
      <c r="AI37" s="4"/>
      <c r="AK37" s="4"/>
      <c r="AL37" s="4"/>
      <c r="AM37" s="4"/>
    </row>
    <row r="38" spans="1:39" s="2" customFormat="1" ht="27" customHeight="1">
      <c r="A38" s="38"/>
      <c r="B38" s="39"/>
      <c r="C38" s="4"/>
      <c r="D38" s="4"/>
      <c r="E38" s="4"/>
      <c r="F38" s="39"/>
      <c r="G38" s="39"/>
      <c r="J38" s="62"/>
      <c r="V38" s="70"/>
      <c r="W38" s="4"/>
      <c r="X38" s="4"/>
      <c r="Y38" s="4"/>
      <c r="Z38" s="79"/>
      <c r="AA38" s="80"/>
      <c r="AB38" s="79"/>
      <c r="AC38" s="81"/>
      <c r="AD38" s="82"/>
      <c r="AE38" s="82"/>
      <c r="AF38" s="82"/>
      <c r="AG38" s="82"/>
      <c r="AH38" s="4"/>
      <c r="AI38" s="4"/>
      <c r="AK38" s="4"/>
      <c r="AL38" s="4"/>
      <c r="AM38" s="4"/>
    </row>
    <row r="39" spans="1:39" s="2" customFormat="1" ht="27" customHeight="1">
      <c r="A39" s="38"/>
      <c r="B39" s="39"/>
      <c r="C39" s="4"/>
      <c r="D39" s="4"/>
      <c r="E39" s="4"/>
      <c r="F39" s="39"/>
      <c r="G39" s="39"/>
      <c r="J39" s="62"/>
      <c r="V39" s="70"/>
      <c r="W39" s="4"/>
      <c r="X39" s="4"/>
      <c r="Y39" s="4"/>
      <c r="Z39" s="79"/>
      <c r="AA39" s="80"/>
      <c r="AB39" s="79"/>
      <c r="AC39" s="81"/>
      <c r="AD39" s="82"/>
      <c r="AE39" s="82"/>
      <c r="AF39" s="82"/>
      <c r="AG39" s="82"/>
      <c r="AH39" s="4"/>
      <c r="AI39" s="4"/>
      <c r="AK39" s="4"/>
      <c r="AL39" s="4"/>
      <c r="AM39" s="4"/>
    </row>
    <row r="40" spans="1:10" s="2" customFormat="1" ht="27" customHeight="1">
      <c r="A40" s="38"/>
      <c r="B40" s="39"/>
      <c r="C40" s="4"/>
      <c r="D40" s="4"/>
      <c r="E40" s="4"/>
      <c r="F40" s="39"/>
      <c r="G40" s="39"/>
      <c r="J40" s="62"/>
    </row>
    <row r="41" spans="1:10" s="2" customFormat="1" ht="27" customHeight="1">
      <c r="A41" s="38"/>
      <c r="B41" s="39"/>
      <c r="C41" s="40"/>
      <c r="D41" s="40"/>
      <c r="E41" s="40"/>
      <c r="F41" s="39"/>
      <c r="G41" s="39"/>
      <c r="J41" s="62"/>
    </row>
    <row r="42" spans="1:10" s="2" customFormat="1" ht="27" customHeight="1">
      <c r="A42" s="38"/>
      <c r="B42" s="39"/>
      <c r="C42" s="40"/>
      <c r="D42" s="40"/>
      <c r="E42" s="40"/>
      <c r="F42" s="39"/>
      <c r="G42" s="39"/>
      <c r="J42" s="62"/>
    </row>
    <row r="43" spans="1:10" s="2" customFormat="1" ht="27" customHeight="1">
      <c r="A43" s="38"/>
      <c r="B43" s="39"/>
      <c r="C43" s="40"/>
      <c r="D43" s="40"/>
      <c r="E43" s="40"/>
      <c r="F43" s="39"/>
      <c r="G43" s="39"/>
      <c r="J43" s="62"/>
    </row>
    <row r="44" spans="1:10" s="2" customFormat="1" ht="27" customHeight="1">
      <c r="A44" s="38"/>
      <c r="B44" s="39"/>
      <c r="C44" s="40"/>
      <c r="D44" s="40"/>
      <c r="E44" s="40"/>
      <c r="F44" s="39"/>
      <c r="G44" s="39"/>
      <c r="J44" s="62"/>
    </row>
    <row r="45" spans="1:10" s="2" customFormat="1" ht="27" customHeight="1">
      <c r="A45" s="38"/>
      <c r="B45" s="39"/>
      <c r="C45" s="40"/>
      <c r="D45" s="40"/>
      <c r="E45" s="40"/>
      <c r="F45" s="39"/>
      <c r="G45" s="39"/>
      <c r="J45" s="62"/>
    </row>
    <row r="46" spans="1:10" s="2" customFormat="1" ht="27" customHeight="1">
      <c r="A46" s="38"/>
      <c r="B46" s="39"/>
      <c r="C46" s="40"/>
      <c r="D46" s="40"/>
      <c r="E46" s="40"/>
      <c r="F46" s="39"/>
      <c r="G46" s="39"/>
      <c r="J46" s="62"/>
    </row>
    <row r="47" spans="1:10" s="2" customFormat="1" ht="27" customHeight="1">
      <c r="A47" s="38"/>
      <c r="B47" s="39"/>
      <c r="C47" s="40"/>
      <c r="D47" s="40"/>
      <c r="E47" s="40"/>
      <c r="F47" s="39"/>
      <c r="G47" s="39"/>
      <c r="J47" s="62"/>
    </row>
    <row r="48" spans="1:10" s="2" customFormat="1" ht="27" customHeight="1">
      <c r="A48" s="38"/>
      <c r="B48" s="39"/>
      <c r="C48" s="40"/>
      <c r="D48" s="40"/>
      <c r="E48" s="40"/>
      <c r="F48" s="39"/>
      <c r="G48" s="39"/>
      <c r="J48" s="62"/>
    </row>
    <row r="49" spans="1:10" s="2" customFormat="1" ht="27" customHeight="1">
      <c r="A49" s="38"/>
      <c r="B49" s="39"/>
      <c r="C49" s="40"/>
      <c r="D49" s="40"/>
      <c r="E49" s="40"/>
      <c r="F49" s="39"/>
      <c r="G49" s="39"/>
      <c r="J49" s="62"/>
    </row>
    <row r="50" spans="1:10" s="2" customFormat="1" ht="27" customHeight="1">
      <c r="A50" s="38"/>
      <c r="B50" s="39"/>
      <c r="C50" s="40"/>
      <c r="D50" s="40"/>
      <c r="E50" s="40"/>
      <c r="F50" s="39"/>
      <c r="G50" s="39"/>
      <c r="J50" s="62"/>
    </row>
    <row r="51" spans="1:10" s="2" customFormat="1" ht="27" customHeight="1">
      <c r="A51" s="38"/>
      <c r="B51" s="39"/>
      <c r="C51" s="40"/>
      <c r="D51" s="40"/>
      <c r="E51" s="40"/>
      <c r="F51" s="39"/>
      <c r="G51" s="39"/>
      <c r="J51" s="62"/>
    </row>
    <row r="52" spans="1:10" s="2" customFormat="1" ht="27" customHeight="1">
      <c r="A52" s="38"/>
      <c r="B52" s="39"/>
      <c r="C52" s="40"/>
      <c r="D52" s="40"/>
      <c r="E52" s="40"/>
      <c r="F52" s="39"/>
      <c r="G52" s="39"/>
      <c r="J52" s="62"/>
    </row>
    <row r="53" spans="1:10" s="2" customFormat="1" ht="27" customHeight="1">
      <c r="A53" s="38"/>
      <c r="B53" s="39"/>
      <c r="C53" s="40"/>
      <c r="D53" s="40"/>
      <c r="E53" s="40"/>
      <c r="F53" s="39"/>
      <c r="G53" s="39"/>
      <c r="J53" s="62"/>
    </row>
    <row r="54" spans="1:10" s="2" customFormat="1" ht="27" customHeight="1">
      <c r="A54" s="38"/>
      <c r="B54" s="39"/>
      <c r="C54" s="40"/>
      <c r="D54" s="40"/>
      <c r="E54" s="40"/>
      <c r="F54" s="39"/>
      <c r="G54" s="39"/>
      <c r="J54" s="62"/>
    </row>
    <row r="55" spans="1:10" s="2" customFormat="1" ht="27" customHeight="1">
      <c r="A55" s="38"/>
      <c r="B55" s="39"/>
      <c r="C55" s="40"/>
      <c r="D55" s="40"/>
      <c r="E55" s="40"/>
      <c r="F55" s="39"/>
      <c r="G55" s="39"/>
      <c r="J55" s="62"/>
    </row>
    <row r="56" spans="1:10" s="2" customFormat="1" ht="27" customHeight="1">
      <c r="A56" s="38"/>
      <c r="B56" s="39"/>
      <c r="C56" s="40"/>
      <c r="D56" s="40"/>
      <c r="E56" s="40"/>
      <c r="F56" s="39"/>
      <c r="G56" s="39"/>
      <c r="J56" s="62"/>
    </row>
    <row r="57" spans="1:10" s="2" customFormat="1" ht="27" customHeight="1">
      <c r="A57" s="38"/>
      <c r="B57" s="39"/>
      <c r="C57" s="40"/>
      <c r="D57" s="40"/>
      <c r="E57" s="40"/>
      <c r="F57" s="39"/>
      <c r="G57" s="39"/>
      <c r="J57" s="62"/>
    </row>
    <row r="58" spans="1:10" s="2" customFormat="1" ht="27" customHeight="1">
      <c r="A58" s="38"/>
      <c r="B58" s="39"/>
      <c r="C58" s="40"/>
      <c r="D58" s="40"/>
      <c r="E58" s="40"/>
      <c r="F58" s="39"/>
      <c r="G58" s="39"/>
      <c r="J58" s="62"/>
    </row>
    <row r="59" spans="1:10" s="2" customFormat="1" ht="27" customHeight="1">
      <c r="A59" s="38"/>
      <c r="B59" s="39"/>
      <c r="C59" s="40"/>
      <c r="D59" s="40"/>
      <c r="E59" s="40"/>
      <c r="F59" s="39"/>
      <c r="G59" s="39"/>
      <c r="J59" s="62"/>
    </row>
    <row r="60" spans="1:10" s="2" customFormat="1" ht="27" customHeight="1">
      <c r="A60" s="38"/>
      <c r="B60" s="39"/>
      <c r="C60" s="40"/>
      <c r="D60" s="40"/>
      <c r="E60" s="40"/>
      <c r="F60" s="39"/>
      <c r="G60" s="39"/>
      <c r="J60" s="62"/>
    </row>
    <row r="61" spans="1:10" s="2" customFormat="1" ht="27" customHeight="1">
      <c r="A61" s="38"/>
      <c r="B61" s="39"/>
      <c r="C61" s="40"/>
      <c r="D61" s="40"/>
      <c r="E61" s="40"/>
      <c r="F61" s="39"/>
      <c r="G61" s="39"/>
      <c r="J61" s="62"/>
    </row>
    <row r="62" spans="1:10" s="2" customFormat="1" ht="27" customHeight="1">
      <c r="A62" s="38"/>
      <c r="B62" s="39"/>
      <c r="C62" s="40"/>
      <c r="D62" s="40"/>
      <c r="E62" s="40"/>
      <c r="F62" s="39"/>
      <c r="G62" s="39"/>
      <c r="J62" s="62"/>
    </row>
    <row r="63" spans="1:10" s="2" customFormat="1" ht="27" customHeight="1">
      <c r="A63" s="38"/>
      <c r="B63" s="39"/>
      <c r="C63" s="40"/>
      <c r="D63" s="40"/>
      <c r="E63" s="40"/>
      <c r="F63" s="39"/>
      <c r="G63" s="39"/>
      <c r="J63" s="62"/>
    </row>
    <row r="64" spans="1:10" s="2" customFormat="1" ht="27" customHeight="1">
      <c r="A64" s="38"/>
      <c r="B64" s="39"/>
      <c r="C64" s="40"/>
      <c r="D64" s="40"/>
      <c r="E64" s="40"/>
      <c r="F64" s="39"/>
      <c r="G64" s="39"/>
      <c r="J64" s="62"/>
    </row>
    <row r="65" spans="1:10" s="2" customFormat="1" ht="27" customHeight="1">
      <c r="A65" s="38"/>
      <c r="B65" s="39"/>
      <c r="C65" s="40"/>
      <c r="D65" s="40"/>
      <c r="E65" s="40"/>
      <c r="F65" s="39"/>
      <c r="G65" s="39"/>
      <c r="J65" s="62"/>
    </row>
    <row r="66" spans="1:10" s="2" customFormat="1" ht="27" customHeight="1">
      <c r="A66" s="38"/>
      <c r="B66" s="39"/>
      <c r="C66" s="40"/>
      <c r="D66" s="40"/>
      <c r="E66" s="40"/>
      <c r="F66" s="39"/>
      <c r="G66" s="39"/>
      <c r="J66" s="62"/>
    </row>
    <row r="67" spans="1:10" s="2" customFormat="1" ht="27" customHeight="1">
      <c r="A67" s="38"/>
      <c r="B67" s="39"/>
      <c r="C67" s="40"/>
      <c r="D67" s="40"/>
      <c r="E67" s="40"/>
      <c r="F67" s="39"/>
      <c r="G67" s="39"/>
      <c r="J67" s="62"/>
    </row>
    <row r="68" spans="1:10" s="2" customFormat="1" ht="27" customHeight="1">
      <c r="A68" s="38"/>
      <c r="B68" s="39"/>
      <c r="C68" s="40"/>
      <c r="D68" s="40"/>
      <c r="E68" s="40"/>
      <c r="F68" s="39"/>
      <c r="G68" s="39"/>
      <c r="J68" s="62"/>
    </row>
    <row r="69" spans="1:10" s="2" customFormat="1" ht="27" customHeight="1">
      <c r="A69" s="38"/>
      <c r="B69" s="39"/>
      <c r="C69" s="40"/>
      <c r="D69" s="40"/>
      <c r="E69" s="40"/>
      <c r="F69" s="39"/>
      <c r="G69" s="39"/>
      <c r="J69" s="62"/>
    </row>
    <row r="70" spans="1:10" s="2" customFormat="1" ht="27" customHeight="1">
      <c r="A70" s="38"/>
      <c r="B70" s="39"/>
      <c r="C70" s="40"/>
      <c r="D70" s="40"/>
      <c r="E70" s="40"/>
      <c r="F70" s="39"/>
      <c r="G70" s="39"/>
      <c r="J70" s="62"/>
    </row>
    <row r="71" spans="1:10" s="2" customFormat="1" ht="27" customHeight="1">
      <c r="A71" s="38"/>
      <c r="B71" s="39"/>
      <c r="C71" s="40"/>
      <c r="D71" s="40"/>
      <c r="E71" s="40"/>
      <c r="F71" s="39"/>
      <c r="G71" s="39"/>
      <c r="J71" s="62"/>
    </row>
    <row r="72" spans="1:10" s="2" customFormat="1" ht="27" customHeight="1">
      <c r="A72" s="38"/>
      <c r="B72" s="39"/>
      <c r="C72" s="40"/>
      <c r="D72" s="40"/>
      <c r="E72" s="40"/>
      <c r="F72" s="39"/>
      <c r="G72" s="39"/>
      <c r="J72" s="62"/>
    </row>
    <row r="73" spans="1:10" s="2" customFormat="1" ht="27" customHeight="1">
      <c r="A73" s="38"/>
      <c r="B73" s="39"/>
      <c r="C73" s="40"/>
      <c r="D73" s="40"/>
      <c r="E73" s="40"/>
      <c r="F73" s="39"/>
      <c r="G73" s="39"/>
      <c r="J73" s="62"/>
    </row>
    <row r="74" spans="1:10" s="2" customFormat="1" ht="27" customHeight="1">
      <c r="A74" s="38"/>
      <c r="B74" s="39"/>
      <c r="C74" s="40"/>
      <c r="D74" s="40"/>
      <c r="E74" s="40"/>
      <c r="F74" s="39"/>
      <c r="G74" s="39"/>
      <c r="J74" s="62"/>
    </row>
    <row r="75" spans="1:10" s="2" customFormat="1" ht="27" customHeight="1">
      <c r="A75" s="38"/>
      <c r="B75" s="39"/>
      <c r="C75" s="40"/>
      <c r="D75" s="40"/>
      <c r="E75" s="40"/>
      <c r="F75" s="39"/>
      <c r="G75" s="39"/>
      <c r="J75" s="62"/>
    </row>
    <row r="76" spans="1:10" s="2" customFormat="1" ht="27" customHeight="1">
      <c r="A76" s="38"/>
      <c r="B76" s="39"/>
      <c r="C76" s="40"/>
      <c r="D76" s="40"/>
      <c r="E76" s="40"/>
      <c r="F76" s="39"/>
      <c r="G76" s="39"/>
      <c r="J76" s="62"/>
    </row>
    <row r="77" spans="1:10" s="2" customFormat="1" ht="27" customHeight="1">
      <c r="A77" s="38"/>
      <c r="B77" s="39"/>
      <c r="C77" s="40"/>
      <c r="D77" s="40"/>
      <c r="E77" s="40"/>
      <c r="F77" s="39"/>
      <c r="G77" s="39"/>
      <c r="J77" s="62"/>
    </row>
    <row r="78" spans="1:10" s="2" customFormat="1" ht="27" customHeight="1">
      <c r="A78" s="38"/>
      <c r="B78" s="39"/>
      <c r="C78" s="40"/>
      <c r="D78" s="40"/>
      <c r="E78" s="40"/>
      <c r="F78" s="39"/>
      <c r="G78" s="39"/>
      <c r="J78" s="62"/>
    </row>
    <row r="79" spans="1:10" s="2" customFormat="1" ht="27" customHeight="1">
      <c r="A79" s="38"/>
      <c r="B79" s="39"/>
      <c r="C79" s="40"/>
      <c r="D79" s="40"/>
      <c r="E79" s="40"/>
      <c r="F79" s="39"/>
      <c r="G79" s="39"/>
      <c r="J79" s="62"/>
    </row>
    <row r="80" spans="1:10" s="2" customFormat="1" ht="27" customHeight="1">
      <c r="A80" s="38"/>
      <c r="B80" s="39"/>
      <c r="C80" s="40"/>
      <c r="D80" s="40"/>
      <c r="E80" s="40"/>
      <c r="F80" s="39"/>
      <c r="G80" s="39"/>
      <c r="J80" s="62"/>
    </row>
    <row r="81" spans="1:10" s="2" customFormat="1" ht="27" customHeight="1">
      <c r="A81" s="38"/>
      <c r="B81" s="39"/>
      <c r="C81" s="40"/>
      <c r="D81" s="40"/>
      <c r="E81" s="40"/>
      <c r="F81" s="39"/>
      <c r="G81" s="39"/>
      <c r="J81" s="62"/>
    </row>
    <row r="82" spans="1:10" s="2" customFormat="1" ht="27" customHeight="1">
      <c r="A82" s="38"/>
      <c r="B82" s="39"/>
      <c r="C82" s="40"/>
      <c r="D82" s="40"/>
      <c r="E82" s="40"/>
      <c r="F82" s="39"/>
      <c r="G82" s="39"/>
      <c r="J82" s="62"/>
    </row>
    <row r="83" spans="1:10" s="2" customFormat="1" ht="27" customHeight="1">
      <c r="A83" s="38"/>
      <c r="B83" s="39"/>
      <c r="C83" s="40"/>
      <c r="D83" s="40"/>
      <c r="E83" s="40"/>
      <c r="F83" s="39"/>
      <c r="G83" s="39"/>
      <c r="J83" s="62"/>
    </row>
    <row r="84" spans="1:10" s="2" customFormat="1" ht="27" customHeight="1">
      <c r="A84" s="38"/>
      <c r="B84" s="39"/>
      <c r="C84" s="40"/>
      <c r="D84" s="40"/>
      <c r="E84" s="40"/>
      <c r="F84" s="39"/>
      <c r="G84" s="39"/>
      <c r="J84" s="62"/>
    </row>
    <row r="85" spans="1:10" s="2" customFormat="1" ht="27" customHeight="1">
      <c r="A85" s="38"/>
      <c r="B85" s="39"/>
      <c r="C85" s="40"/>
      <c r="D85" s="40"/>
      <c r="E85" s="40"/>
      <c r="F85" s="39"/>
      <c r="G85" s="39"/>
      <c r="J85" s="62"/>
    </row>
    <row r="86" spans="1:10" s="2" customFormat="1" ht="27" customHeight="1">
      <c r="A86" s="38"/>
      <c r="B86" s="39"/>
      <c r="C86" s="40"/>
      <c r="D86" s="40"/>
      <c r="E86" s="40"/>
      <c r="F86" s="39"/>
      <c r="G86" s="39"/>
      <c r="J86" s="62"/>
    </row>
    <row r="87" spans="1:10" s="2" customFormat="1" ht="27" customHeight="1">
      <c r="A87" s="38"/>
      <c r="B87" s="39"/>
      <c r="C87" s="40"/>
      <c r="D87" s="40"/>
      <c r="E87" s="40"/>
      <c r="F87" s="39"/>
      <c r="G87" s="39"/>
      <c r="J87" s="62"/>
    </row>
    <row r="88" spans="1:10" s="2" customFormat="1" ht="27" customHeight="1">
      <c r="A88" s="38"/>
      <c r="B88" s="39"/>
      <c r="C88" s="40"/>
      <c r="D88" s="40"/>
      <c r="E88" s="40"/>
      <c r="F88" s="39"/>
      <c r="G88" s="39"/>
      <c r="J88" s="62"/>
    </row>
    <row r="89" spans="1:10" s="2" customFormat="1" ht="27" customHeight="1">
      <c r="A89" s="38"/>
      <c r="B89" s="39"/>
      <c r="C89" s="40"/>
      <c r="D89" s="40"/>
      <c r="E89" s="40"/>
      <c r="F89" s="39"/>
      <c r="G89" s="39"/>
      <c r="J89" s="62"/>
    </row>
    <row r="90" spans="1:10" s="2" customFormat="1" ht="27" customHeight="1">
      <c r="A90" s="38"/>
      <c r="B90" s="39"/>
      <c r="C90" s="40"/>
      <c r="D90" s="40"/>
      <c r="E90" s="40"/>
      <c r="F90" s="39"/>
      <c r="G90" s="39"/>
      <c r="J90" s="62"/>
    </row>
    <row r="91" spans="1:10" s="2" customFormat="1" ht="27" customHeight="1">
      <c r="A91" s="38"/>
      <c r="B91" s="39"/>
      <c r="C91" s="40"/>
      <c r="D91" s="40"/>
      <c r="E91" s="40"/>
      <c r="F91" s="39"/>
      <c r="G91" s="39"/>
      <c r="J91" s="62"/>
    </row>
    <row r="92" spans="1:10" s="2" customFormat="1" ht="27" customHeight="1">
      <c r="A92" s="38"/>
      <c r="B92" s="39"/>
      <c r="C92" s="40"/>
      <c r="D92" s="40"/>
      <c r="E92" s="40"/>
      <c r="F92" s="39"/>
      <c r="G92" s="39"/>
      <c r="J92" s="62"/>
    </row>
    <row r="93" spans="1:10" s="2" customFormat="1" ht="27" customHeight="1">
      <c r="A93" s="38"/>
      <c r="B93" s="39"/>
      <c r="C93" s="40"/>
      <c r="D93" s="40"/>
      <c r="E93" s="40"/>
      <c r="F93" s="39"/>
      <c r="G93" s="39"/>
      <c r="J93" s="62"/>
    </row>
    <row r="94" spans="1:10" s="2" customFormat="1" ht="27" customHeight="1">
      <c r="A94" s="38"/>
      <c r="B94" s="39"/>
      <c r="C94" s="40"/>
      <c r="D94" s="40"/>
      <c r="E94" s="40"/>
      <c r="F94" s="39"/>
      <c r="G94" s="39"/>
      <c r="J94" s="62"/>
    </row>
    <row r="95" spans="1:10" s="2" customFormat="1" ht="27" customHeight="1">
      <c r="A95" s="38"/>
      <c r="B95" s="39"/>
      <c r="C95" s="40"/>
      <c r="D95" s="40"/>
      <c r="E95" s="40"/>
      <c r="F95" s="39"/>
      <c r="G95" s="39"/>
      <c r="J95" s="62"/>
    </row>
    <row r="96" spans="1:10" s="2" customFormat="1" ht="27" customHeight="1">
      <c r="A96" s="38"/>
      <c r="B96" s="39"/>
      <c r="C96" s="40"/>
      <c r="D96" s="40"/>
      <c r="E96" s="40"/>
      <c r="F96" s="39"/>
      <c r="G96" s="39"/>
      <c r="J96" s="62"/>
    </row>
    <row r="97" spans="1:10" s="2" customFormat="1" ht="27" customHeight="1">
      <c r="A97" s="38"/>
      <c r="B97" s="39"/>
      <c r="C97" s="40"/>
      <c r="D97" s="40"/>
      <c r="E97" s="40"/>
      <c r="F97" s="39"/>
      <c r="G97" s="39"/>
      <c r="J97" s="62"/>
    </row>
    <row r="98" spans="1:10" s="2" customFormat="1" ht="27" customHeight="1">
      <c r="A98" s="38"/>
      <c r="B98" s="39"/>
      <c r="C98" s="40"/>
      <c r="D98" s="40"/>
      <c r="E98" s="40"/>
      <c r="F98" s="39"/>
      <c r="G98" s="39"/>
      <c r="J98" s="62"/>
    </row>
    <row r="99" spans="1:10" s="2" customFormat="1" ht="27" customHeight="1">
      <c r="A99" s="38"/>
      <c r="B99" s="39"/>
      <c r="C99" s="40"/>
      <c r="D99" s="40"/>
      <c r="E99" s="40"/>
      <c r="F99" s="39"/>
      <c r="G99" s="39"/>
      <c r="J99" s="62"/>
    </row>
    <row r="100" spans="1:10" s="2" customFormat="1" ht="27" customHeight="1">
      <c r="A100" s="38"/>
      <c r="B100" s="39"/>
      <c r="C100" s="40"/>
      <c r="D100" s="40"/>
      <c r="E100" s="40"/>
      <c r="F100" s="39"/>
      <c r="G100" s="39"/>
      <c r="J100" s="62"/>
    </row>
    <row r="101" spans="1:10" s="2" customFormat="1" ht="27" customHeight="1">
      <c r="A101" s="38"/>
      <c r="B101" s="39"/>
      <c r="C101" s="40"/>
      <c r="D101" s="40"/>
      <c r="E101" s="40"/>
      <c r="F101" s="39"/>
      <c r="G101" s="39"/>
      <c r="J101" s="62"/>
    </row>
    <row r="102" spans="1:10" s="2" customFormat="1" ht="27" customHeight="1">
      <c r="A102" s="38"/>
      <c r="B102" s="39"/>
      <c r="C102" s="40"/>
      <c r="D102" s="40"/>
      <c r="E102" s="40"/>
      <c r="F102" s="39"/>
      <c r="G102" s="39"/>
      <c r="J102" s="62"/>
    </row>
    <row r="103" spans="1:10" s="2" customFormat="1" ht="27" customHeight="1">
      <c r="A103" s="38"/>
      <c r="B103" s="39"/>
      <c r="C103" s="40"/>
      <c r="D103" s="40"/>
      <c r="E103" s="40"/>
      <c r="F103" s="39"/>
      <c r="G103" s="39"/>
      <c r="J103" s="62"/>
    </row>
    <row r="104" spans="1:10" s="2" customFormat="1" ht="27" customHeight="1">
      <c r="A104" s="38"/>
      <c r="B104" s="39"/>
      <c r="C104" s="40"/>
      <c r="D104" s="40"/>
      <c r="E104" s="40"/>
      <c r="F104" s="39"/>
      <c r="G104" s="39"/>
      <c r="J104" s="62"/>
    </row>
    <row r="105" spans="1:10" s="2" customFormat="1" ht="27" customHeight="1">
      <c r="A105" s="38"/>
      <c r="B105" s="39"/>
      <c r="C105" s="40"/>
      <c r="D105" s="40"/>
      <c r="E105" s="40"/>
      <c r="F105" s="39"/>
      <c r="G105" s="39"/>
      <c r="J105" s="62"/>
    </row>
    <row r="106" spans="1:10" s="2" customFormat="1" ht="27" customHeight="1">
      <c r="A106" s="38"/>
      <c r="B106" s="39"/>
      <c r="C106" s="40"/>
      <c r="D106" s="40"/>
      <c r="E106" s="40"/>
      <c r="F106" s="39"/>
      <c r="G106" s="39"/>
      <c r="J106" s="62"/>
    </row>
    <row r="107" spans="1:10" s="2" customFormat="1" ht="27" customHeight="1">
      <c r="A107" s="38"/>
      <c r="B107" s="39"/>
      <c r="C107" s="40"/>
      <c r="D107" s="40"/>
      <c r="E107" s="40"/>
      <c r="F107" s="39"/>
      <c r="G107" s="39"/>
      <c r="J107" s="62"/>
    </row>
    <row r="108" spans="1:10" s="2" customFormat="1" ht="27" customHeight="1">
      <c r="A108" s="38"/>
      <c r="B108" s="39"/>
      <c r="C108" s="40"/>
      <c r="D108" s="40"/>
      <c r="E108" s="40"/>
      <c r="F108" s="39"/>
      <c r="G108" s="39"/>
      <c r="J108" s="62"/>
    </row>
    <row r="109" spans="1:10" s="2" customFormat="1" ht="27" customHeight="1">
      <c r="A109" s="38"/>
      <c r="B109" s="39"/>
      <c r="C109" s="40"/>
      <c r="D109" s="40"/>
      <c r="E109" s="40"/>
      <c r="F109" s="39"/>
      <c r="G109" s="39"/>
      <c r="J109" s="62"/>
    </row>
    <row r="110" spans="1:10" s="2" customFormat="1" ht="27" customHeight="1">
      <c r="A110" s="38"/>
      <c r="B110" s="39"/>
      <c r="C110" s="40"/>
      <c r="D110" s="40"/>
      <c r="E110" s="40"/>
      <c r="F110" s="39"/>
      <c r="G110" s="39"/>
      <c r="J110" s="62"/>
    </row>
    <row r="111" spans="1:10" s="2" customFormat="1" ht="27" customHeight="1">
      <c r="A111" s="38"/>
      <c r="B111" s="39"/>
      <c r="C111" s="40"/>
      <c r="D111" s="40"/>
      <c r="E111" s="40"/>
      <c r="F111" s="39"/>
      <c r="G111" s="39"/>
      <c r="J111" s="62"/>
    </row>
    <row r="112" spans="1:10" s="2" customFormat="1" ht="27" customHeight="1">
      <c r="A112" s="38"/>
      <c r="B112" s="39"/>
      <c r="C112" s="40"/>
      <c r="D112" s="40"/>
      <c r="E112" s="40"/>
      <c r="F112" s="39"/>
      <c r="G112" s="39"/>
      <c r="J112" s="62"/>
    </row>
    <row r="113" spans="1:10" s="2" customFormat="1" ht="27" customHeight="1">
      <c r="A113" s="38"/>
      <c r="B113" s="39"/>
      <c r="C113" s="40"/>
      <c r="D113" s="40"/>
      <c r="E113" s="40"/>
      <c r="F113" s="39"/>
      <c r="G113" s="39"/>
      <c r="J113" s="62"/>
    </row>
    <row r="114" spans="1:10" s="2" customFormat="1" ht="27" customHeight="1">
      <c r="A114" s="38"/>
      <c r="B114" s="39"/>
      <c r="C114" s="40"/>
      <c r="D114" s="40"/>
      <c r="E114" s="40"/>
      <c r="F114" s="39"/>
      <c r="G114" s="39"/>
      <c r="J114" s="62"/>
    </row>
    <row r="115" spans="1:10" s="2" customFormat="1" ht="27" customHeight="1">
      <c r="A115" s="38"/>
      <c r="B115" s="39"/>
      <c r="C115" s="40"/>
      <c r="D115" s="40"/>
      <c r="E115" s="40"/>
      <c r="F115" s="39"/>
      <c r="G115" s="39"/>
      <c r="J115" s="62"/>
    </row>
    <row r="116" spans="1:10" s="2" customFormat="1" ht="27" customHeight="1">
      <c r="A116" s="38"/>
      <c r="B116" s="39"/>
      <c r="C116" s="40"/>
      <c r="D116" s="40"/>
      <c r="E116" s="40"/>
      <c r="F116" s="39"/>
      <c r="G116" s="39"/>
      <c r="J116" s="62"/>
    </row>
    <row r="117" spans="1:10" s="2" customFormat="1" ht="27" customHeight="1">
      <c r="A117" s="38"/>
      <c r="B117" s="39"/>
      <c r="C117" s="40"/>
      <c r="D117" s="40"/>
      <c r="E117" s="40"/>
      <c r="F117" s="39"/>
      <c r="G117" s="39"/>
      <c r="J117" s="62"/>
    </row>
    <row r="118" spans="1:10" s="2" customFormat="1" ht="27" customHeight="1">
      <c r="A118" s="38"/>
      <c r="B118" s="39"/>
      <c r="C118" s="40"/>
      <c r="D118" s="40"/>
      <c r="E118" s="40"/>
      <c r="F118" s="39"/>
      <c r="G118" s="39"/>
      <c r="J118" s="62"/>
    </row>
    <row r="119" spans="1:10" s="2" customFormat="1" ht="27" customHeight="1">
      <c r="A119" s="38"/>
      <c r="B119" s="39"/>
      <c r="C119" s="40"/>
      <c r="D119" s="40"/>
      <c r="E119" s="40"/>
      <c r="F119" s="39"/>
      <c r="G119" s="39"/>
      <c r="J119" s="62"/>
    </row>
    <row r="120" spans="1:10" s="2" customFormat="1" ht="27" customHeight="1">
      <c r="A120" s="38"/>
      <c r="B120" s="39"/>
      <c r="C120" s="40"/>
      <c r="D120" s="40"/>
      <c r="E120" s="40"/>
      <c r="F120" s="39"/>
      <c r="G120" s="39"/>
      <c r="J120" s="62"/>
    </row>
    <row r="121" spans="1:10" s="2" customFormat="1" ht="27" customHeight="1">
      <c r="A121" s="38"/>
      <c r="B121" s="39"/>
      <c r="C121" s="40"/>
      <c r="D121" s="40"/>
      <c r="E121" s="40"/>
      <c r="F121" s="39"/>
      <c r="G121" s="39"/>
      <c r="J121" s="62"/>
    </row>
    <row r="122" spans="1:10" s="2" customFormat="1" ht="27" customHeight="1">
      <c r="A122" s="38"/>
      <c r="B122" s="39"/>
      <c r="C122" s="40"/>
      <c r="D122" s="40"/>
      <c r="E122" s="40"/>
      <c r="F122" s="39"/>
      <c r="G122" s="39"/>
      <c r="J122" s="62"/>
    </row>
    <row r="123" spans="1:10" s="2" customFormat="1" ht="27" customHeight="1">
      <c r="A123" s="38"/>
      <c r="B123" s="39"/>
      <c r="C123" s="40"/>
      <c r="D123" s="40"/>
      <c r="E123" s="40"/>
      <c r="F123" s="39"/>
      <c r="G123" s="39"/>
      <c r="J123" s="62"/>
    </row>
    <row r="124" spans="1:10" s="2" customFormat="1" ht="27" customHeight="1">
      <c r="A124" s="38"/>
      <c r="B124" s="39"/>
      <c r="C124" s="40"/>
      <c r="D124" s="40"/>
      <c r="E124" s="40"/>
      <c r="F124" s="39"/>
      <c r="G124" s="39"/>
      <c r="J124" s="62"/>
    </row>
    <row r="125" spans="1:10" s="2" customFormat="1" ht="27" customHeight="1">
      <c r="A125" s="38"/>
      <c r="B125" s="39"/>
      <c r="C125" s="40"/>
      <c r="D125" s="40"/>
      <c r="E125" s="40"/>
      <c r="F125" s="39"/>
      <c r="G125" s="39"/>
      <c r="J125" s="62"/>
    </row>
    <row r="126" spans="1:10" s="2" customFormat="1" ht="27" customHeight="1">
      <c r="A126" s="38"/>
      <c r="B126" s="39"/>
      <c r="C126" s="40"/>
      <c r="D126" s="40"/>
      <c r="E126" s="40"/>
      <c r="F126" s="39"/>
      <c r="G126" s="39"/>
      <c r="J126" s="62"/>
    </row>
    <row r="127" spans="1:10" s="2" customFormat="1" ht="27" customHeight="1">
      <c r="A127" s="38"/>
      <c r="B127" s="39"/>
      <c r="C127" s="40"/>
      <c r="D127" s="40"/>
      <c r="E127" s="40"/>
      <c r="F127" s="39"/>
      <c r="G127" s="39"/>
      <c r="J127" s="62"/>
    </row>
    <row r="128" spans="1:10" s="2" customFormat="1" ht="27" customHeight="1">
      <c r="A128" s="38"/>
      <c r="B128" s="39"/>
      <c r="C128" s="40"/>
      <c r="D128" s="40"/>
      <c r="E128" s="40"/>
      <c r="F128" s="39"/>
      <c r="G128" s="39"/>
      <c r="J128" s="62"/>
    </row>
    <row r="129" spans="1:10" s="2" customFormat="1" ht="27" customHeight="1">
      <c r="A129" s="38"/>
      <c r="B129" s="39"/>
      <c r="C129" s="40"/>
      <c r="D129" s="40"/>
      <c r="E129" s="40"/>
      <c r="F129" s="39"/>
      <c r="G129" s="39"/>
      <c r="J129" s="62"/>
    </row>
    <row r="130" spans="1:10" s="2" customFormat="1" ht="27" customHeight="1">
      <c r="A130" s="38"/>
      <c r="B130" s="39"/>
      <c r="C130" s="40"/>
      <c r="D130" s="40"/>
      <c r="E130" s="40"/>
      <c r="F130" s="39"/>
      <c r="G130" s="39"/>
      <c r="J130" s="62"/>
    </row>
    <row r="131" spans="1:10" s="2" customFormat="1" ht="27" customHeight="1">
      <c r="A131" s="38"/>
      <c r="B131" s="39"/>
      <c r="C131" s="40"/>
      <c r="D131" s="40"/>
      <c r="E131" s="40"/>
      <c r="F131" s="39"/>
      <c r="G131" s="39"/>
      <c r="J131" s="62"/>
    </row>
    <row r="132" spans="1:10" s="2" customFormat="1" ht="27" customHeight="1">
      <c r="A132" s="38"/>
      <c r="B132" s="39"/>
      <c r="C132" s="40"/>
      <c r="D132" s="40"/>
      <c r="E132" s="40"/>
      <c r="F132" s="39"/>
      <c r="G132" s="39"/>
      <c r="J132" s="62"/>
    </row>
    <row r="133" spans="1:10" s="2" customFormat="1" ht="27" customHeight="1">
      <c r="A133" s="38"/>
      <c r="B133" s="39"/>
      <c r="C133" s="40"/>
      <c r="D133" s="40"/>
      <c r="E133" s="40"/>
      <c r="F133" s="39"/>
      <c r="G133" s="39"/>
      <c r="J133" s="62"/>
    </row>
    <row r="134" spans="1:10" s="2" customFormat="1" ht="27" customHeight="1">
      <c r="A134" s="38"/>
      <c r="B134" s="39"/>
      <c r="C134" s="40"/>
      <c r="D134" s="40"/>
      <c r="E134" s="40"/>
      <c r="F134" s="39"/>
      <c r="G134" s="39"/>
      <c r="J134" s="62"/>
    </row>
    <row r="135" spans="1:10" s="2" customFormat="1" ht="27" customHeight="1">
      <c r="A135" s="38"/>
      <c r="B135" s="39"/>
      <c r="C135" s="40"/>
      <c r="D135" s="40"/>
      <c r="E135" s="40"/>
      <c r="F135" s="39"/>
      <c r="G135" s="39"/>
      <c r="J135" s="62"/>
    </row>
    <row r="136" spans="1:10" s="2" customFormat="1" ht="27" customHeight="1">
      <c r="A136" s="38"/>
      <c r="B136" s="39"/>
      <c r="C136" s="40"/>
      <c r="D136" s="40"/>
      <c r="E136" s="40"/>
      <c r="F136" s="39"/>
      <c r="G136" s="39"/>
      <c r="J136" s="62"/>
    </row>
    <row r="137" spans="1:10" s="2" customFormat="1" ht="27" customHeight="1">
      <c r="A137" s="38"/>
      <c r="B137" s="39"/>
      <c r="C137" s="40"/>
      <c r="D137" s="40"/>
      <c r="E137" s="40"/>
      <c r="F137" s="39"/>
      <c r="G137" s="39"/>
      <c r="J137" s="62"/>
    </row>
    <row r="138" spans="1:10" s="2" customFormat="1" ht="27" customHeight="1">
      <c r="A138" s="38"/>
      <c r="B138" s="39"/>
      <c r="C138" s="40"/>
      <c r="D138" s="40"/>
      <c r="E138" s="40"/>
      <c r="F138" s="39"/>
      <c r="G138" s="39"/>
      <c r="J138" s="62"/>
    </row>
    <row r="139" spans="1:10" s="2" customFormat="1" ht="27" customHeight="1">
      <c r="A139" s="38"/>
      <c r="B139" s="39"/>
      <c r="C139" s="40"/>
      <c r="D139" s="40"/>
      <c r="E139" s="40"/>
      <c r="F139" s="39"/>
      <c r="G139" s="39"/>
      <c r="J139" s="62"/>
    </row>
    <row r="140" spans="1:10" s="2" customFormat="1" ht="27" customHeight="1">
      <c r="A140" s="38"/>
      <c r="B140" s="39"/>
      <c r="C140" s="40"/>
      <c r="D140" s="40"/>
      <c r="E140" s="40"/>
      <c r="F140" s="39"/>
      <c r="G140" s="39"/>
      <c r="J140" s="62"/>
    </row>
    <row r="141" spans="1:10" s="2" customFormat="1" ht="27" customHeight="1">
      <c r="A141" s="38"/>
      <c r="B141" s="39"/>
      <c r="C141" s="40"/>
      <c r="D141" s="40"/>
      <c r="E141" s="40"/>
      <c r="F141" s="39"/>
      <c r="G141" s="39"/>
      <c r="J141" s="62"/>
    </row>
    <row r="142" spans="1:10" s="2" customFormat="1" ht="27" customHeight="1">
      <c r="A142" s="38"/>
      <c r="B142" s="39"/>
      <c r="C142" s="40"/>
      <c r="D142" s="40"/>
      <c r="E142" s="40"/>
      <c r="F142" s="39"/>
      <c r="G142" s="39"/>
      <c r="J142" s="62"/>
    </row>
    <row r="143" spans="1:10" s="2" customFormat="1" ht="27" customHeight="1">
      <c r="A143" s="38"/>
      <c r="B143" s="39"/>
      <c r="C143" s="40"/>
      <c r="D143" s="40"/>
      <c r="E143" s="40"/>
      <c r="F143" s="39"/>
      <c r="G143" s="39"/>
      <c r="J143" s="62"/>
    </row>
    <row r="144" spans="1:10" s="2" customFormat="1" ht="27" customHeight="1">
      <c r="A144" s="38"/>
      <c r="B144" s="39"/>
      <c r="C144" s="40"/>
      <c r="D144" s="40"/>
      <c r="E144" s="40"/>
      <c r="F144" s="39"/>
      <c r="G144" s="39"/>
      <c r="J144" s="62"/>
    </row>
    <row r="145" spans="1:10" s="2" customFormat="1" ht="27" customHeight="1">
      <c r="A145" s="38"/>
      <c r="B145" s="39"/>
      <c r="C145" s="40"/>
      <c r="D145" s="40"/>
      <c r="E145" s="40"/>
      <c r="F145" s="39"/>
      <c r="G145" s="39"/>
      <c r="J145" s="62"/>
    </row>
    <row r="146" spans="1:10" s="2" customFormat="1" ht="27" customHeight="1">
      <c r="A146" s="38"/>
      <c r="B146" s="39"/>
      <c r="C146" s="40"/>
      <c r="D146" s="40"/>
      <c r="E146" s="40"/>
      <c r="F146" s="39"/>
      <c r="G146" s="39"/>
      <c r="J146" s="62"/>
    </row>
    <row r="147" spans="1:10" s="2" customFormat="1" ht="27" customHeight="1">
      <c r="A147" s="38"/>
      <c r="B147" s="39"/>
      <c r="C147" s="40"/>
      <c r="D147" s="40"/>
      <c r="E147" s="40"/>
      <c r="F147" s="39"/>
      <c r="G147" s="39"/>
      <c r="J147" s="62"/>
    </row>
    <row r="148" spans="1:10" s="2" customFormat="1" ht="27" customHeight="1">
      <c r="A148" s="38"/>
      <c r="B148" s="39"/>
      <c r="C148" s="40"/>
      <c r="D148" s="40"/>
      <c r="E148" s="40"/>
      <c r="F148" s="39"/>
      <c r="G148" s="39"/>
      <c r="J148" s="62"/>
    </row>
    <row r="149" spans="1:10" s="2" customFormat="1" ht="27" customHeight="1">
      <c r="A149" s="38"/>
      <c r="B149" s="39"/>
      <c r="C149" s="40"/>
      <c r="D149" s="40"/>
      <c r="E149" s="40"/>
      <c r="F149" s="39"/>
      <c r="G149" s="39"/>
      <c r="J149" s="62"/>
    </row>
    <row r="150" spans="1:10" s="2" customFormat="1" ht="27" customHeight="1">
      <c r="A150" s="38"/>
      <c r="B150" s="39"/>
      <c r="C150" s="40"/>
      <c r="D150" s="40"/>
      <c r="E150" s="40"/>
      <c r="F150" s="39"/>
      <c r="G150" s="39"/>
      <c r="J150" s="62"/>
    </row>
    <row r="151" spans="1:10" s="2" customFormat="1" ht="27" customHeight="1">
      <c r="A151" s="38"/>
      <c r="B151" s="39"/>
      <c r="C151" s="40"/>
      <c r="D151" s="40"/>
      <c r="E151" s="40"/>
      <c r="F151" s="39"/>
      <c r="G151" s="39"/>
      <c r="J151" s="62"/>
    </row>
    <row r="152" spans="1:10" s="2" customFormat="1" ht="27" customHeight="1">
      <c r="A152" s="38"/>
      <c r="B152" s="39"/>
      <c r="C152" s="40"/>
      <c r="D152" s="40"/>
      <c r="E152" s="40"/>
      <c r="F152" s="39"/>
      <c r="G152" s="39"/>
      <c r="J152" s="62"/>
    </row>
    <row r="153" spans="1:10" s="2" customFormat="1" ht="27" customHeight="1">
      <c r="A153" s="38"/>
      <c r="B153" s="39"/>
      <c r="C153" s="40"/>
      <c r="D153" s="40"/>
      <c r="E153" s="40"/>
      <c r="F153" s="39"/>
      <c r="G153" s="39"/>
      <c r="J153" s="62"/>
    </row>
    <row r="154" spans="1:10" s="2" customFormat="1" ht="27" customHeight="1">
      <c r="A154" s="38"/>
      <c r="B154" s="39"/>
      <c r="C154" s="40"/>
      <c r="D154" s="40"/>
      <c r="E154" s="40"/>
      <c r="F154" s="39"/>
      <c r="G154" s="39"/>
      <c r="J154" s="62"/>
    </row>
    <row r="155" spans="1:10" s="2" customFormat="1" ht="27" customHeight="1">
      <c r="A155" s="38"/>
      <c r="B155" s="39"/>
      <c r="C155" s="40"/>
      <c r="D155" s="40"/>
      <c r="E155" s="40"/>
      <c r="F155" s="39"/>
      <c r="G155" s="39"/>
      <c r="J155" s="62"/>
    </row>
    <row r="156" spans="1:10" s="2" customFormat="1" ht="27" customHeight="1">
      <c r="A156" s="38"/>
      <c r="B156" s="39"/>
      <c r="C156" s="40"/>
      <c r="D156" s="40"/>
      <c r="E156" s="40"/>
      <c r="F156" s="39"/>
      <c r="G156" s="39"/>
      <c r="J156" s="62"/>
    </row>
    <row r="157" spans="1:10" s="2" customFormat="1" ht="27" customHeight="1">
      <c r="A157" s="38"/>
      <c r="B157" s="39"/>
      <c r="C157" s="40"/>
      <c r="D157" s="40"/>
      <c r="E157" s="40"/>
      <c r="F157" s="39"/>
      <c r="G157" s="39"/>
      <c r="J157" s="62"/>
    </row>
    <row r="158" spans="1:10" s="2" customFormat="1" ht="27" customHeight="1">
      <c r="A158" s="38"/>
      <c r="B158" s="39"/>
      <c r="C158" s="40"/>
      <c r="D158" s="40"/>
      <c r="E158" s="40"/>
      <c r="F158" s="39"/>
      <c r="G158" s="39"/>
      <c r="J158" s="62"/>
    </row>
    <row r="159" spans="1:10" s="2" customFormat="1" ht="27" customHeight="1">
      <c r="A159" s="38"/>
      <c r="B159" s="39"/>
      <c r="C159" s="40"/>
      <c r="D159" s="40"/>
      <c r="E159" s="40"/>
      <c r="F159" s="39"/>
      <c r="G159" s="39"/>
      <c r="J159" s="62"/>
    </row>
    <row r="160" spans="1:10" s="2" customFormat="1" ht="27" customHeight="1">
      <c r="A160" s="38"/>
      <c r="B160" s="39"/>
      <c r="C160" s="40"/>
      <c r="D160" s="40"/>
      <c r="E160" s="40"/>
      <c r="F160" s="39"/>
      <c r="G160" s="39"/>
      <c r="J160" s="62"/>
    </row>
    <row r="161" spans="1:10" s="2" customFormat="1" ht="27" customHeight="1">
      <c r="A161" s="38"/>
      <c r="B161" s="39"/>
      <c r="C161" s="40"/>
      <c r="D161" s="40"/>
      <c r="E161" s="40"/>
      <c r="F161" s="39"/>
      <c r="G161" s="39"/>
      <c r="J161" s="62"/>
    </row>
    <row r="162" spans="1:10" s="2" customFormat="1" ht="27" customHeight="1">
      <c r="A162" s="38"/>
      <c r="B162" s="39"/>
      <c r="C162" s="40"/>
      <c r="D162" s="40"/>
      <c r="E162" s="40"/>
      <c r="F162" s="39"/>
      <c r="G162" s="39"/>
      <c r="J162" s="62"/>
    </row>
    <row r="163" spans="1:10" s="2" customFormat="1" ht="27" customHeight="1">
      <c r="A163" s="38"/>
      <c r="B163" s="39"/>
      <c r="C163" s="40"/>
      <c r="D163" s="40"/>
      <c r="E163" s="40"/>
      <c r="F163" s="39"/>
      <c r="G163" s="39"/>
      <c r="J163" s="62"/>
    </row>
    <row r="164" spans="1:10" s="2" customFormat="1" ht="27" customHeight="1">
      <c r="A164" s="38"/>
      <c r="B164" s="39"/>
      <c r="C164" s="40"/>
      <c r="D164" s="40"/>
      <c r="E164" s="40"/>
      <c r="F164" s="39"/>
      <c r="G164" s="39"/>
      <c r="J164" s="62"/>
    </row>
    <row r="165" spans="1:10" s="2" customFormat="1" ht="27" customHeight="1">
      <c r="A165" s="38"/>
      <c r="B165" s="39"/>
      <c r="C165" s="40"/>
      <c r="D165" s="40"/>
      <c r="E165" s="40"/>
      <c r="F165" s="39"/>
      <c r="G165" s="39"/>
      <c r="J165" s="62"/>
    </row>
    <row r="166" spans="1:10" s="2" customFormat="1" ht="27" customHeight="1">
      <c r="A166" s="38"/>
      <c r="B166" s="39"/>
      <c r="C166" s="40"/>
      <c r="D166" s="40"/>
      <c r="E166" s="40"/>
      <c r="F166" s="39"/>
      <c r="G166" s="39"/>
      <c r="J166" s="62"/>
    </row>
    <row r="167" spans="1:10" s="2" customFormat="1" ht="27" customHeight="1">
      <c r="A167" s="38"/>
      <c r="B167" s="39"/>
      <c r="C167" s="40"/>
      <c r="D167" s="40"/>
      <c r="E167" s="40"/>
      <c r="F167" s="39"/>
      <c r="G167" s="39"/>
      <c r="J167" s="62"/>
    </row>
    <row r="168" spans="1:10" s="2" customFormat="1" ht="27" customHeight="1">
      <c r="A168" s="38"/>
      <c r="B168" s="39"/>
      <c r="C168" s="40"/>
      <c r="D168" s="40"/>
      <c r="E168" s="40"/>
      <c r="F168" s="39"/>
      <c r="G168" s="39"/>
      <c r="J168" s="62"/>
    </row>
    <row r="169" spans="1:10" s="2" customFormat="1" ht="27" customHeight="1">
      <c r="A169" s="38"/>
      <c r="B169" s="39"/>
      <c r="C169" s="40"/>
      <c r="D169" s="40"/>
      <c r="E169" s="40"/>
      <c r="F169" s="39"/>
      <c r="G169" s="39"/>
      <c r="J169" s="62"/>
    </row>
    <row r="170" spans="1:10" s="2" customFormat="1" ht="27" customHeight="1">
      <c r="A170" s="38"/>
      <c r="B170" s="39"/>
      <c r="C170" s="40"/>
      <c r="D170" s="40"/>
      <c r="E170" s="40"/>
      <c r="F170" s="39"/>
      <c r="G170" s="39"/>
      <c r="J170" s="62"/>
    </row>
    <row r="171" spans="1:10" s="2" customFormat="1" ht="27" customHeight="1">
      <c r="A171" s="38"/>
      <c r="B171" s="39"/>
      <c r="C171" s="40"/>
      <c r="D171" s="40"/>
      <c r="E171" s="40"/>
      <c r="F171" s="39"/>
      <c r="G171" s="39"/>
      <c r="J171" s="62"/>
    </row>
    <row r="172" spans="1:10" s="2" customFormat="1" ht="27" customHeight="1">
      <c r="A172" s="38"/>
      <c r="B172" s="39"/>
      <c r="C172" s="40"/>
      <c r="D172" s="40"/>
      <c r="E172" s="40"/>
      <c r="F172" s="39"/>
      <c r="G172" s="39"/>
      <c r="J172" s="62"/>
    </row>
    <row r="173" spans="1:10" s="2" customFormat="1" ht="27" customHeight="1">
      <c r="A173" s="38"/>
      <c r="B173" s="39"/>
      <c r="C173" s="40"/>
      <c r="D173" s="40"/>
      <c r="E173" s="40"/>
      <c r="F173" s="39"/>
      <c r="G173" s="39"/>
      <c r="J173" s="62"/>
    </row>
    <row r="174" spans="1:10" s="2" customFormat="1" ht="27" customHeight="1">
      <c r="A174" s="38"/>
      <c r="B174" s="39"/>
      <c r="C174" s="40"/>
      <c r="D174" s="40"/>
      <c r="E174" s="40"/>
      <c r="F174" s="39"/>
      <c r="G174" s="39"/>
      <c r="J174" s="62"/>
    </row>
    <row r="175" spans="1:10" s="2" customFormat="1" ht="27" customHeight="1">
      <c r="A175" s="38"/>
      <c r="B175" s="39"/>
      <c r="C175" s="40"/>
      <c r="D175" s="40"/>
      <c r="E175" s="40"/>
      <c r="F175" s="39"/>
      <c r="G175" s="39"/>
      <c r="J175" s="62"/>
    </row>
    <row r="176" spans="1:10" s="2" customFormat="1" ht="27" customHeight="1">
      <c r="A176" s="38"/>
      <c r="B176" s="39"/>
      <c r="C176" s="40"/>
      <c r="D176" s="40"/>
      <c r="E176" s="40"/>
      <c r="F176" s="39"/>
      <c r="G176" s="39"/>
      <c r="J176" s="62"/>
    </row>
    <row r="177" spans="1:10" s="2" customFormat="1" ht="27" customHeight="1">
      <c r="A177" s="38"/>
      <c r="B177" s="39"/>
      <c r="C177" s="40"/>
      <c r="D177" s="40"/>
      <c r="E177" s="40"/>
      <c r="F177" s="39"/>
      <c r="G177" s="39"/>
      <c r="J177" s="62"/>
    </row>
    <row r="178" spans="1:10" s="2" customFormat="1" ht="27" customHeight="1">
      <c r="A178" s="38"/>
      <c r="B178" s="39"/>
      <c r="C178" s="40"/>
      <c r="D178" s="40"/>
      <c r="E178" s="40"/>
      <c r="F178" s="39"/>
      <c r="G178" s="39"/>
      <c r="J178" s="62"/>
    </row>
    <row r="179" spans="1:10" s="2" customFormat="1" ht="27" customHeight="1">
      <c r="A179" s="38"/>
      <c r="B179" s="39"/>
      <c r="C179" s="40"/>
      <c r="D179" s="40"/>
      <c r="E179" s="40"/>
      <c r="F179" s="39"/>
      <c r="G179" s="39"/>
      <c r="J179" s="62"/>
    </row>
    <row r="180" spans="1:10" s="2" customFormat="1" ht="27" customHeight="1">
      <c r="A180" s="38"/>
      <c r="B180" s="39"/>
      <c r="C180" s="40"/>
      <c r="D180" s="40"/>
      <c r="E180" s="40"/>
      <c r="F180" s="39"/>
      <c r="G180" s="39"/>
      <c r="J180" s="62"/>
    </row>
    <row r="181" spans="1:10" s="2" customFormat="1" ht="27" customHeight="1">
      <c r="A181" s="38"/>
      <c r="B181" s="39"/>
      <c r="C181" s="40"/>
      <c r="D181" s="40"/>
      <c r="E181" s="40"/>
      <c r="F181" s="39"/>
      <c r="G181" s="39"/>
      <c r="J181" s="62"/>
    </row>
    <row r="182" spans="1:10" s="2" customFormat="1" ht="27" customHeight="1">
      <c r="A182" s="38"/>
      <c r="B182" s="39"/>
      <c r="C182" s="40"/>
      <c r="D182" s="40"/>
      <c r="E182" s="40"/>
      <c r="F182" s="39"/>
      <c r="G182" s="39"/>
      <c r="J182" s="62"/>
    </row>
    <row r="183" spans="1:10" s="2" customFormat="1" ht="27" customHeight="1">
      <c r="A183" s="38"/>
      <c r="B183" s="39"/>
      <c r="C183" s="40"/>
      <c r="D183" s="40"/>
      <c r="E183" s="40"/>
      <c r="F183" s="39"/>
      <c r="G183" s="39"/>
      <c r="J183" s="62"/>
    </row>
    <row r="184" spans="1:10" s="2" customFormat="1" ht="27" customHeight="1">
      <c r="A184" s="38"/>
      <c r="B184" s="39"/>
      <c r="C184" s="40"/>
      <c r="D184" s="40"/>
      <c r="E184" s="40"/>
      <c r="F184" s="39"/>
      <c r="G184" s="39"/>
      <c r="J184" s="62"/>
    </row>
    <row r="185" spans="1:10" s="2" customFormat="1" ht="27" customHeight="1">
      <c r="A185" s="38"/>
      <c r="B185" s="39"/>
      <c r="C185" s="40"/>
      <c r="D185" s="40"/>
      <c r="E185" s="40"/>
      <c r="F185" s="39"/>
      <c r="G185" s="39"/>
      <c r="J185" s="62"/>
    </row>
    <row r="186" spans="1:10" s="2" customFormat="1" ht="27" customHeight="1">
      <c r="A186" s="38"/>
      <c r="B186" s="39"/>
      <c r="C186" s="40"/>
      <c r="D186" s="40"/>
      <c r="E186" s="40"/>
      <c r="F186" s="39"/>
      <c r="G186" s="39"/>
      <c r="J186" s="62"/>
    </row>
    <row r="187" spans="1:10" s="2" customFormat="1" ht="27" customHeight="1">
      <c r="A187" s="38"/>
      <c r="B187" s="39"/>
      <c r="C187" s="40"/>
      <c r="D187" s="40"/>
      <c r="E187" s="40"/>
      <c r="F187" s="39"/>
      <c r="G187" s="39"/>
      <c r="J187" s="62"/>
    </row>
    <row r="188" spans="1:21" s="2" customFormat="1" ht="27" customHeight="1">
      <c r="A188" s="5"/>
      <c r="B188" s="6"/>
      <c r="C188" s="7"/>
      <c r="D188" s="7"/>
      <c r="E188" s="7"/>
      <c r="F188" s="6"/>
      <c r="G188" s="6"/>
      <c r="H188" s="8"/>
      <c r="I188" s="8"/>
      <c r="J188" s="9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s="2" customFormat="1" ht="27" customHeight="1">
      <c r="A189" s="5"/>
      <c r="B189" s="6"/>
      <c r="C189" s="7"/>
      <c r="D189" s="7"/>
      <c r="E189" s="7"/>
      <c r="F189" s="6"/>
      <c r="G189" s="6"/>
      <c r="H189" s="8"/>
      <c r="I189" s="8"/>
      <c r="J189" s="9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s="2" customFormat="1" ht="27" customHeight="1">
      <c r="A190" s="5"/>
      <c r="B190" s="6"/>
      <c r="C190" s="7"/>
      <c r="D190" s="7"/>
      <c r="E190" s="7"/>
      <c r="F190" s="6"/>
      <c r="G190" s="6"/>
      <c r="H190" s="8"/>
      <c r="I190" s="8"/>
      <c r="J190" s="9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s="2" customFormat="1" ht="27" customHeight="1">
      <c r="A191" s="5"/>
      <c r="B191" s="6"/>
      <c r="C191" s="7"/>
      <c r="D191" s="7"/>
      <c r="E191" s="7"/>
      <c r="F191" s="6"/>
      <c r="G191" s="6"/>
      <c r="H191" s="8"/>
      <c r="I191" s="8"/>
      <c r="J191" s="9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s="2" customFormat="1" ht="27" customHeight="1">
      <c r="A192" s="5"/>
      <c r="B192" s="6"/>
      <c r="C192" s="7"/>
      <c r="D192" s="7"/>
      <c r="E192" s="7"/>
      <c r="F192" s="6"/>
      <c r="G192" s="6"/>
      <c r="H192" s="8"/>
      <c r="I192" s="8"/>
      <c r="J192" s="9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s="2" customFormat="1" ht="27" customHeight="1">
      <c r="A193" s="5"/>
      <c r="B193" s="6"/>
      <c r="C193" s="7"/>
      <c r="D193" s="7"/>
      <c r="E193" s="7"/>
      <c r="F193" s="6"/>
      <c r="G193" s="6"/>
      <c r="H193" s="8"/>
      <c r="I193" s="8"/>
      <c r="J193" s="9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s="2" customFormat="1" ht="27" customHeight="1">
      <c r="A194" s="5"/>
      <c r="B194" s="6"/>
      <c r="C194" s="7"/>
      <c r="D194" s="7"/>
      <c r="E194" s="7"/>
      <c r="F194" s="6"/>
      <c r="G194" s="6"/>
      <c r="H194" s="8"/>
      <c r="I194" s="8"/>
      <c r="J194" s="9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</sheetData>
  <sheetProtection/>
  <mergeCells count="17">
    <mergeCell ref="A1:U1"/>
    <mergeCell ref="A2:U2"/>
    <mergeCell ref="A3:U3"/>
    <mergeCell ref="K4:L4"/>
    <mergeCell ref="P4:Q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U4:U5"/>
    <mergeCell ref="AC4:AC5"/>
  </mergeCells>
  <printOptions horizontalCentered="1"/>
  <pageMargins left="0.20069444444444445" right="0.20069444444444445" top="0.5902777777777778" bottom="0.9798611111111111" header="1.1770833333333333" footer="0.38958333333333334"/>
  <pageSetup blackAndWhite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公证会计师事务所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章诚</dc:creator>
  <cp:keywords/>
  <dc:description/>
  <cp:lastModifiedBy>任一凡</cp:lastModifiedBy>
  <cp:lastPrinted>2014-07-02T07:42:32Z</cp:lastPrinted>
  <dcterms:created xsi:type="dcterms:W3CDTF">2003-05-24T10:54:49Z</dcterms:created>
  <dcterms:modified xsi:type="dcterms:W3CDTF">2019-08-29T10:27:46Z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14</vt:lpwstr>
  </property>
</Properties>
</file>